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Users\Isaak\Desktop\"/>
    </mc:Choice>
  </mc:AlternateContent>
  <bookViews>
    <workbookView xWindow="240" yWindow="30" windowWidth="28455" windowHeight="13290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S38" i="1" l="1"/>
  <c r="M7" i="1"/>
  <c r="N7" i="1"/>
  <c r="O7" i="1"/>
  <c r="I51" i="1"/>
  <c r="H37" i="1"/>
  <c r="L19" i="1"/>
  <c r="S36" i="1"/>
  <c r="S39" i="1"/>
  <c r="I45" i="1"/>
  <c r="I49" i="1"/>
  <c r="B15" i="1"/>
  <c r="B8" i="1"/>
  <c r="B7" i="1"/>
  <c r="J26" i="1"/>
  <c r="L26" i="1" s="1"/>
  <c r="P26" i="1" s="1"/>
  <c r="B9" i="1"/>
  <c r="B10" i="1"/>
  <c r="B11" i="1"/>
  <c r="B12" i="1"/>
  <c r="B13" i="1"/>
  <c r="B14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G51" i="1"/>
  <c r="L51" i="1" s="1"/>
  <c r="G36" i="1"/>
  <c r="H36" i="1" s="1"/>
  <c r="J16" i="1"/>
  <c r="N16" i="1" s="1"/>
  <c r="J17" i="1"/>
  <c r="O17" i="1" s="1"/>
  <c r="J18" i="1"/>
  <c r="N18" i="1" s="1"/>
  <c r="J19" i="1"/>
  <c r="O19" i="1" s="1"/>
  <c r="S19" i="1" s="1"/>
  <c r="J20" i="1"/>
  <c r="N20" i="1" s="1"/>
  <c r="J21" i="1"/>
  <c r="O21" i="1" s="1"/>
  <c r="S21" i="1" s="1"/>
  <c r="J22" i="1"/>
  <c r="N22" i="1" s="1"/>
  <c r="J15" i="1"/>
  <c r="O15" i="1" s="1"/>
  <c r="H51" i="1"/>
  <c r="G37" i="1"/>
  <c r="L37" i="1" s="1"/>
  <c r="M37" i="1" s="1"/>
  <c r="N37" i="1" s="1"/>
  <c r="O37" i="1" s="1"/>
  <c r="P37" i="1" s="1"/>
  <c r="G38" i="1"/>
  <c r="L38" i="1" s="1"/>
  <c r="G39" i="1"/>
  <c r="I39" i="1" s="1"/>
  <c r="G40" i="1"/>
  <c r="L40" i="1" s="1"/>
  <c r="G41" i="1"/>
  <c r="G42" i="1"/>
  <c r="L42" i="1" s="1"/>
  <c r="G43" i="1"/>
  <c r="H43" i="1" s="1"/>
  <c r="G44" i="1"/>
  <c r="L44" i="1" s="1"/>
  <c r="G45" i="1"/>
  <c r="L45" i="1" s="1"/>
  <c r="M45" i="1" s="1"/>
  <c r="N45" i="1" s="1"/>
  <c r="O45" i="1" s="1"/>
  <c r="P45" i="1" s="1"/>
  <c r="G46" i="1"/>
  <c r="L46" i="1" s="1"/>
  <c r="M46" i="1" s="1"/>
  <c r="G47" i="1"/>
  <c r="G48" i="1"/>
  <c r="L48" i="1" s="1"/>
  <c r="G49" i="1"/>
  <c r="L49" i="1" s="1"/>
  <c r="M49" i="1" s="1"/>
  <c r="N49" i="1" s="1"/>
  <c r="O49" i="1" s="1"/>
  <c r="P49" i="1" s="1"/>
  <c r="G50" i="1"/>
  <c r="L50" i="1" s="1"/>
  <c r="J8" i="1"/>
  <c r="O8" i="1" s="1"/>
  <c r="S8" i="1" s="1"/>
  <c r="J9" i="1"/>
  <c r="O9" i="1" s="1"/>
  <c r="S9" i="1" s="1"/>
  <c r="J10" i="1"/>
  <c r="O10" i="1" s="1"/>
  <c r="S10" i="1" s="1"/>
  <c r="J11" i="1"/>
  <c r="O11" i="1" s="1"/>
  <c r="S11" i="1" s="1"/>
  <c r="J12" i="1"/>
  <c r="O12" i="1" s="1"/>
  <c r="S12" i="1" s="1"/>
  <c r="J13" i="1"/>
  <c r="O13" i="1" s="1"/>
  <c r="S13" i="1" s="1"/>
  <c r="J14" i="1"/>
  <c r="L14" i="1" s="1"/>
  <c r="P14" i="1" s="1"/>
  <c r="J23" i="1"/>
  <c r="O23" i="1" s="1"/>
  <c r="S23" i="1" s="1"/>
  <c r="J24" i="1"/>
  <c r="O24" i="1" s="1"/>
  <c r="S24" i="1" s="1"/>
  <c r="J25" i="1"/>
  <c r="O25" i="1" s="1"/>
  <c r="S25" i="1" s="1"/>
  <c r="O26" i="1"/>
  <c r="S26" i="1" s="1"/>
  <c r="J27" i="1"/>
  <c r="O27" i="1" s="1"/>
  <c r="S27" i="1" s="1"/>
  <c r="J28" i="1"/>
  <c r="O28" i="1" s="1"/>
  <c r="S28" i="1" s="1"/>
  <c r="J7" i="1"/>
  <c r="Q7" i="1" s="1"/>
  <c r="I44" i="1" l="1"/>
  <c r="O18" i="1"/>
  <c r="S18" i="1" s="1"/>
  <c r="I40" i="1"/>
  <c r="L15" i="1"/>
  <c r="P15" i="1" s="1"/>
  <c r="P19" i="1"/>
  <c r="L41" i="1"/>
  <c r="I36" i="1"/>
  <c r="I38" i="1"/>
  <c r="I41" i="1"/>
  <c r="I42" i="1"/>
  <c r="I46" i="1"/>
  <c r="I37" i="1"/>
  <c r="I43" i="1"/>
  <c r="L27" i="1"/>
  <c r="P27" i="1" s="1"/>
  <c r="L23" i="1"/>
  <c r="P23" i="1" s="1"/>
  <c r="L25" i="1"/>
  <c r="P25" i="1" s="1"/>
  <c r="L21" i="1"/>
  <c r="P21" i="1" s="1"/>
  <c r="L17" i="1"/>
  <c r="P17" i="1" s="1"/>
  <c r="H50" i="1"/>
  <c r="I50" i="1" s="1"/>
  <c r="H42" i="1"/>
  <c r="H44" i="1"/>
  <c r="H47" i="1"/>
  <c r="I47" i="1" s="1"/>
  <c r="H39" i="1"/>
  <c r="L8" i="1"/>
  <c r="P8" i="1" s="1"/>
  <c r="L12" i="1"/>
  <c r="P12" i="1" s="1"/>
  <c r="L10" i="1"/>
  <c r="P10" i="1" s="1"/>
  <c r="H48" i="1"/>
  <c r="I48" i="1" s="1"/>
  <c r="H46" i="1"/>
  <c r="H40" i="1"/>
  <c r="H38" i="1"/>
  <c r="L7" i="1"/>
  <c r="P7" i="1" s="1"/>
  <c r="L28" i="1"/>
  <c r="P28" i="1" s="1"/>
  <c r="L24" i="1"/>
  <c r="P24" i="1" s="1"/>
  <c r="L13" i="1"/>
  <c r="P13" i="1" s="1"/>
  <c r="L11" i="1"/>
  <c r="P11" i="1" s="1"/>
  <c r="L9" i="1"/>
  <c r="P9" i="1" s="1"/>
  <c r="L22" i="1"/>
  <c r="P22" i="1" s="1"/>
  <c r="L20" i="1"/>
  <c r="P20" i="1" s="1"/>
  <c r="L18" i="1"/>
  <c r="P18" i="1" s="1"/>
  <c r="L16" i="1"/>
  <c r="P16" i="1" s="1"/>
  <c r="K22" i="1"/>
  <c r="P51" i="1"/>
  <c r="O51" i="1"/>
  <c r="P50" i="1"/>
  <c r="T49" i="1" s="1"/>
  <c r="U49" i="1" s="1"/>
  <c r="N50" i="1"/>
  <c r="N48" i="1"/>
  <c r="P48" i="1"/>
  <c r="O48" i="1"/>
  <c r="M48" i="1"/>
  <c r="N46" i="1"/>
  <c r="P46" i="1"/>
  <c r="O46" i="1"/>
  <c r="P44" i="1"/>
  <c r="N44" i="1"/>
  <c r="P42" i="1"/>
  <c r="N42" i="1"/>
  <c r="N40" i="1"/>
  <c r="P40" i="1"/>
  <c r="O40" i="1"/>
  <c r="M40" i="1"/>
  <c r="N38" i="1"/>
  <c r="P38" i="1"/>
  <c r="M38" i="1"/>
  <c r="O38" i="1"/>
  <c r="L47" i="1"/>
  <c r="M47" i="1" s="1"/>
  <c r="L43" i="1"/>
  <c r="L39" i="1"/>
  <c r="N39" i="1" s="1"/>
  <c r="M14" i="1"/>
  <c r="Q14" i="1" s="1"/>
  <c r="M22" i="1"/>
  <c r="Q22" i="1" s="1"/>
  <c r="M20" i="1"/>
  <c r="Q20" i="1" s="1"/>
  <c r="M18" i="1"/>
  <c r="M16" i="1"/>
  <c r="Q16" i="1" s="1"/>
  <c r="N21" i="1"/>
  <c r="N19" i="1"/>
  <c r="R19" i="1" s="1"/>
  <c r="N17" i="1"/>
  <c r="R17" i="1" s="1"/>
  <c r="N15" i="1"/>
  <c r="R15" i="1" s="1"/>
  <c r="O16" i="1"/>
  <c r="S16" i="1" s="1"/>
  <c r="O20" i="1"/>
  <c r="S20" i="1" s="1"/>
  <c r="O22" i="1"/>
  <c r="S22" i="1" s="1"/>
  <c r="M15" i="1"/>
  <c r="Q15" i="1" s="1"/>
  <c r="M21" i="1"/>
  <c r="Q21" i="1" s="1"/>
  <c r="M19" i="1"/>
  <c r="Q19" i="1" s="1"/>
  <c r="M17" i="1"/>
  <c r="Q17" i="1" s="1"/>
  <c r="N14" i="1"/>
  <c r="R14" i="1" s="1"/>
  <c r="O14" i="1"/>
  <c r="S14" i="1" s="1"/>
  <c r="M51" i="1"/>
  <c r="N51" i="1"/>
  <c r="M50" i="1"/>
  <c r="M44" i="1"/>
  <c r="M42" i="1"/>
  <c r="O50" i="1"/>
  <c r="O44" i="1"/>
  <c r="O42" i="1"/>
  <c r="K27" i="1"/>
  <c r="K25" i="1"/>
  <c r="K23" i="1"/>
  <c r="T25" i="1" s="1"/>
  <c r="K21" i="1"/>
  <c r="K19" i="1"/>
  <c r="K17" i="1"/>
  <c r="K15" i="1"/>
  <c r="K13" i="1"/>
  <c r="K11" i="1"/>
  <c r="K9" i="1"/>
  <c r="K28" i="1"/>
  <c r="M13" i="1"/>
  <c r="Q13" i="1" s="1"/>
  <c r="M11" i="1"/>
  <c r="Q11" i="1" s="1"/>
  <c r="M9" i="1"/>
  <c r="Q9" i="1" s="1"/>
  <c r="M27" i="1"/>
  <c r="Q27" i="1" s="1"/>
  <c r="M25" i="1"/>
  <c r="Q25" i="1" s="1"/>
  <c r="M23" i="1"/>
  <c r="Q23" i="1" s="1"/>
  <c r="R7" i="1"/>
  <c r="N27" i="1"/>
  <c r="R27" i="1" s="1"/>
  <c r="N25" i="1"/>
  <c r="R25" i="1" s="1"/>
  <c r="N23" i="1"/>
  <c r="R23" i="1" s="1"/>
  <c r="R21" i="1"/>
  <c r="N13" i="1"/>
  <c r="R13" i="1" s="1"/>
  <c r="N11" i="1"/>
  <c r="R11" i="1" s="1"/>
  <c r="N9" i="1"/>
  <c r="R9" i="1" s="1"/>
  <c r="S7" i="1"/>
  <c r="S17" i="1"/>
  <c r="S15" i="1"/>
  <c r="R18" i="1"/>
  <c r="K7" i="1"/>
  <c r="K26" i="1"/>
  <c r="K24" i="1"/>
  <c r="K20" i="1"/>
  <c r="K18" i="1"/>
  <c r="K16" i="1"/>
  <c r="U18" i="1" s="1"/>
  <c r="K14" i="1"/>
  <c r="K12" i="1"/>
  <c r="K10" i="1"/>
  <c r="K8" i="1"/>
  <c r="M12" i="1"/>
  <c r="Q12" i="1" s="1"/>
  <c r="M10" i="1"/>
  <c r="Q10" i="1" s="1"/>
  <c r="M8" i="1"/>
  <c r="Q8" i="1" s="1"/>
  <c r="M28" i="1"/>
  <c r="Q28" i="1" s="1"/>
  <c r="M26" i="1"/>
  <c r="Q26" i="1" s="1"/>
  <c r="M24" i="1"/>
  <c r="Q24" i="1" s="1"/>
  <c r="Q18" i="1"/>
  <c r="N28" i="1"/>
  <c r="R28" i="1" s="1"/>
  <c r="N26" i="1"/>
  <c r="R26" i="1" s="1"/>
  <c r="N24" i="1"/>
  <c r="R24" i="1" s="1"/>
  <c r="R22" i="1"/>
  <c r="R20" i="1"/>
  <c r="R16" i="1"/>
  <c r="N12" i="1"/>
  <c r="R12" i="1" s="1"/>
  <c r="N10" i="1"/>
  <c r="R10" i="1" s="1"/>
  <c r="N8" i="1"/>
  <c r="R8" i="1" s="1"/>
  <c r="T43" i="1" l="1"/>
  <c r="U43" i="1" s="1"/>
  <c r="T21" i="1"/>
  <c r="V22" i="1"/>
  <c r="T22" i="1"/>
  <c r="U21" i="1"/>
  <c r="T20" i="1"/>
  <c r="U22" i="1"/>
  <c r="M41" i="1"/>
  <c r="N41" i="1" s="1"/>
  <c r="O41" i="1" s="1"/>
  <c r="P41" i="1" s="1"/>
  <c r="T44" i="1"/>
  <c r="U44" i="1" s="1"/>
  <c r="T45" i="1"/>
  <c r="U45" i="1" s="1"/>
  <c r="T50" i="1"/>
  <c r="U50" i="1" s="1"/>
  <c r="T48" i="1"/>
  <c r="U48" i="1" s="1"/>
  <c r="N47" i="1"/>
  <c r="M39" i="1"/>
  <c r="V10" i="1"/>
  <c r="U10" i="1"/>
  <c r="V26" i="1"/>
  <c r="P43" i="1"/>
  <c r="O43" i="1"/>
  <c r="U9" i="1"/>
  <c r="U25" i="1"/>
  <c r="U26" i="1"/>
  <c r="T10" i="1"/>
  <c r="T8" i="1"/>
  <c r="T9" i="1"/>
  <c r="T24" i="1"/>
  <c r="T26" i="1"/>
  <c r="T28" i="1"/>
  <c r="P39" i="1"/>
  <c r="O39" i="1"/>
  <c r="P47" i="1"/>
  <c r="O47" i="1"/>
  <c r="T16" i="1"/>
  <c r="N43" i="1"/>
  <c r="M43" i="1"/>
  <c r="U17" i="1"/>
  <c r="T18" i="1"/>
  <c r="T17" i="1"/>
  <c r="V18" i="1"/>
  <c r="T47" i="1" l="1"/>
  <c r="U47" i="1" s="1"/>
  <c r="T46" i="1"/>
  <c r="U46" i="1"/>
</calcChain>
</file>

<file path=xl/sharedStrings.xml><?xml version="1.0" encoding="utf-8"?>
<sst xmlns="http://schemas.openxmlformats.org/spreadsheetml/2006/main" count="131" uniqueCount="97">
  <si>
    <t>reload</t>
  </si>
  <si>
    <t>range</t>
  </si>
  <si>
    <t>splash radius</t>
  </si>
  <si>
    <t>splash dmg</t>
  </si>
  <si>
    <t>(Dmg/sek)/$</t>
  </si>
  <si>
    <t>Speed</t>
  </si>
  <si>
    <t>Rocket</t>
  </si>
  <si>
    <t>Splash</t>
  </si>
  <si>
    <t>Slow</t>
  </si>
  <si>
    <t>Basic</t>
  </si>
  <si>
    <t>Ulti</t>
  </si>
  <si>
    <t>3/$</t>
  </si>
  <si>
    <t>5/$</t>
  </si>
  <si>
    <t>10/$</t>
  </si>
  <si>
    <t>Merc</t>
  </si>
  <si>
    <t>Mako</t>
  </si>
  <si>
    <t>Nova</t>
  </si>
  <si>
    <t>Manta</t>
  </si>
  <si>
    <t>Dem</t>
  </si>
  <si>
    <t>Ray</t>
  </si>
  <si>
    <t>Raider</t>
  </si>
  <si>
    <t>Toucan</t>
  </si>
  <si>
    <t>Vulture</t>
  </si>
  <si>
    <t>Shark</t>
  </si>
  <si>
    <t>Mamba</t>
  </si>
  <si>
    <t>Titan</t>
  </si>
  <si>
    <t>Zeus</t>
  </si>
  <si>
    <t>Phoenix</t>
  </si>
  <si>
    <t>Raptor</t>
  </si>
  <si>
    <t>Moship</t>
  </si>
  <si>
    <t>HP</t>
  </si>
  <si>
    <t>Demeter</t>
  </si>
  <si>
    <t>2/$</t>
  </si>
  <si>
    <t>Credits</t>
  </si>
  <si>
    <t>average</t>
  </si>
  <si>
    <t>price</t>
  </si>
  <si>
    <t>damage</t>
  </si>
  <si>
    <t>in pixels</t>
  </si>
  <si>
    <t>in seconds</t>
  </si>
  <si>
    <t xml:space="preserve">DMG/sec </t>
  </si>
  <si>
    <t>price performance</t>
  </si>
  <si>
    <t>average damage per second with splash damage</t>
  </si>
  <si>
    <t>selling reward</t>
  </si>
  <si>
    <t>tower</t>
  </si>
  <si>
    <t>average price performance including splash dmg</t>
  </si>
  <si>
    <t>2 creeps</t>
  </si>
  <si>
    <t xml:space="preserve">3 creeps </t>
  </si>
  <si>
    <t>10 creeps</t>
  </si>
  <si>
    <t>range/path segments- factor</t>
  </si>
  <si>
    <t>def factor</t>
  </si>
  <si>
    <t>white slows</t>
  </si>
  <si>
    <t>path/sec</t>
  </si>
  <si>
    <t xml:space="preserve">HP regen </t>
  </si>
  <si>
    <t>per second</t>
  </si>
  <si>
    <t>path length</t>
  </si>
  <si>
    <t>green</t>
  </si>
  <si>
    <t>blue</t>
  </si>
  <si>
    <t>red</t>
  </si>
  <si>
    <t>white</t>
  </si>
  <si>
    <t>How much more damage tower can deal with Slow(upgrades)</t>
  </si>
  <si>
    <t>Seconds</t>
  </si>
  <si>
    <t>Ray behind Demeter</t>
  </si>
  <si>
    <t>Raider behind Ray</t>
  </si>
  <si>
    <t>Shark behind Mamba</t>
  </si>
  <si>
    <t>Shark behind Titan</t>
  </si>
  <si>
    <t>Mamba behind Titan</t>
  </si>
  <si>
    <t>Phoenix behind Zeus</t>
  </si>
  <si>
    <t>Phoenix behind Raptor</t>
  </si>
  <si>
    <t>Raptor behind Zeus</t>
  </si>
  <si>
    <t xml:space="preserve">&lt;- type in </t>
  </si>
  <si>
    <t>rounds</t>
  </si>
  <si>
    <t>red slows</t>
  </si>
  <si>
    <t>green slows (1/3)</t>
  </si>
  <si>
    <t>green slows (1/2)</t>
  </si>
  <si>
    <t>approximate sending price performance</t>
  </si>
  <si>
    <t>5 creeps</t>
  </si>
  <si>
    <t>without</t>
  </si>
  <si>
    <t>Mothership</t>
  </si>
  <si>
    <t>+100</t>
  </si>
  <si>
    <t>+150</t>
  </si>
  <si>
    <t>+200</t>
  </si>
  <si>
    <t>+400</t>
  </si>
  <si>
    <t>+3000</t>
  </si>
  <si>
    <t>+300</t>
  </si>
  <si>
    <t>+600</t>
  </si>
  <si>
    <t>+1200</t>
  </si>
  <si>
    <t>+7500</t>
  </si>
  <si>
    <t>+15000</t>
  </si>
  <si>
    <t>+50000</t>
  </si>
  <si>
    <t>upgrade price</t>
  </si>
  <si>
    <t>s</t>
  </si>
  <si>
    <t>ideal anti Splash distance</t>
  </si>
  <si>
    <t>ideal anti Rocket distance</t>
  </si>
  <si>
    <t>describes how much more path an upgraded tower must have in range to compensate the poorer price performance (but only against SINGLE Creeps)</t>
  </si>
  <si>
    <t>e.g. white basic with  25 path segments in range == 10 green basics with 10 pathsegments in range (agaist 1 creep)</t>
  </si>
  <si>
    <t>Combo timing</t>
  </si>
  <si>
    <t xml:space="preserve">time in seconds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</si>
</sst>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1"/>
      <color rgb="FF7F7F7F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4"/>
      <color rgb="FF7F7F7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948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236">
    <xf numFmtId="0" fontId="0" fillId="0" borderId="0" xfId="0"/>
    <xf numFmtId="2" fontId="0" fillId="0" borderId="1" xfId="0" applyNumberFormat="1" applyBorder="1"/>
    <xf numFmtId="0" fontId="0" fillId="2" borderId="1" xfId="0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2" fontId="0" fillId="0" borderId="0" xfId="0" applyNumberFormat="1" applyBorder="1"/>
    <xf numFmtId="2" fontId="0" fillId="0" borderId="6" xfId="0" applyNumberFormat="1" applyBorder="1"/>
    <xf numFmtId="2" fontId="0" fillId="0" borderId="8" xfId="0" applyNumberFormat="1" applyBorder="1"/>
    <xf numFmtId="0" fontId="0" fillId="2" borderId="10" xfId="0" applyFill="1" applyBorder="1" applyAlignment="1">
      <alignment horizontal="center"/>
    </xf>
    <xf numFmtId="2" fontId="0" fillId="0" borderId="5" xfId="0" applyNumberFormat="1" applyBorder="1"/>
    <xf numFmtId="2" fontId="0" fillId="0" borderId="7" xfId="0" applyNumberFormat="1" applyBorder="1"/>
    <xf numFmtId="0" fontId="0" fillId="0" borderId="0" xfId="0" applyFill="1" applyBorder="1"/>
    <xf numFmtId="0" fontId="1" fillId="0" borderId="0" xfId="0" applyFont="1" applyFill="1" applyBorder="1"/>
    <xf numFmtId="2" fontId="2" fillId="0" borderId="0" xfId="1" applyNumberFormat="1" applyBorder="1"/>
    <xf numFmtId="2" fontId="2" fillId="0" borderId="6" xfId="1" applyNumberFormat="1" applyBorder="1"/>
    <xf numFmtId="2" fontId="2" fillId="0" borderId="1" xfId="1" applyNumberFormat="1" applyBorder="1"/>
    <xf numFmtId="2" fontId="2" fillId="0" borderId="8" xfId="1" applyNumberFormat="1" applyBorder="1"/>
    <xf numFmtId="2" fontId="2" fillId="0" borderId="10" xfId="1" applyNumberFormat="1" applyBorder="1"/>
    <xf numFmtId="2" fontId="2" fillId="0" borderId="11" xfId="1" applyNumberFormat="1" applyBorder="1"/>
    <xf numFmtId="2" fontId="2" fillId="0" borderId="3" xfId="1" applyNumberFormat="1" applyBorder="1"/>
    <xf numFmtId="2" fontId="2" fillId="0" borderId="4" xfId="1" applyNumberFormat="1" applyBorder="1"/>
    <xf numFmtId="0" fontId="1" fillId="0" borderId="0" xfId="0" applyFont="1"/>
    <xf numFmtId="164" fontId="0" fillId="0" borderId="0" xfId="0" applyNumberFormat="1"/>
    <xf numFmtId="2" fontId="0" fillId="0" borderId="0" xfId="0" applyNumberFormat="1"/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2" fontId="2" fillId="0" borderId="7" xfId="1" applyNumberFormat="1" applyBorder="1"/>
    <xf numFmtId="2" fontId="2" fillId="0" borderId="2" xfId="1" applyNumberFormat="1" applyBorder="1"/>
    <xf numFmtId="2" fontId="2" fillId="0" borderId="5" xfId="1" applyNumberFormat="1" applyBorder="1"/>
    <xf numFmtId="2" fontId="2" fillId="0" borderId="9" xfId="1" applyNumberFormat="1" applyBorder="1"/>
    <xf numFmtId="0" fontId="1" fillId="0" borderId="1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2" fontId="0" fillId="0" borderId="0" xfId="0" applyNumberFormat="1"/>
    <xf numFmtId="0" fontId="1" fillId="0" borderId="14" xfId="0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3" fontId="1" fillId="0" borderId="17" xfId="0" applyNumberFormat="1" applyFont="1" applyBorder="1" applyAlignment="1">
      <alignment horizontal="right" indent="1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2" fillId="2" borderId="0" xfId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3" fontId="1" fillId="2" borderId="15" xfId="0" applyNumberFormat="1" applyFont="1" applyFill="1" applyBorder="1" applyAlignment="1">
      <alignment horizontal="right" indent="1"/>
    </xf>
    <xf numFmtId="3" fontId="1" fillId="2" borderId="16" xfId="0" applyNumberFormat="1" applyFont="1" applyFill="1" applyBorder="1" applyAlignment="1">
      <alignment horizontal="right" indent="1"/>
    </xf>
    <xf numFmtId="0" fontId="1" fillId="0" borderId="23" xfId="0" applyFont="1" applyBorder="1"/>
    <xf numFmtId="0" fontId="1" fillId="2" borderId="16" xfId="0" applyFont="1" applyFill="1" applyBorder="1" applyAlignment="1">
      <alignment horizontal="right"/>
    </xf>
    <xf numFmtId="0" fontId="1" fillId="2" borderId="19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2" borderId="6" xfId="1" applyFill="1" applyBorder="1" applyAlignment="1">
      <alignment horizontal="center"/>
    </xf>
    <xf numFmtId="0" fontId="2" fillId="2" borderId="8" xfId="1" applyFill="1" applyBorder="1" applyAlignment="1">
      <alignment horizontal="center"/>
    </xf>
    <xf numFmtId="0" fontId="2" fillId="2" borderId="5" xfId="1" applyFill="1" applyBorder="1" applyAlignment="1">
      <alignment horizontal="center"/>
    </xf>
    <xf numFmtId="0" fontId="2" fillId="2" borderId="7" xfId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9" xfId="1" applyFill="1" applyBorder="1" applyAlignment="1">
      <alignment horizontal="center"/>
    </xf>
    <xf numFmtId="49" fontId="0" fillId="2" borderId="19" xfId="0" applyNumberFormat="1" applyFont="1" applyFill="1" applyBorder="1" applyAlignment="1">
      <alignment horizontal="center"/>
    </xf>
    <xf numFmtId="49" fontId="0" fillId="2" borderId="17" xfId="0" applyNumberFormat="1" applyFont="1" applyFill="1" applyBorder="1" applyAlignment="1">
      <alignment horizontal="center"/>
    </xf>
    <xf numFmtId="0" fontId="7" fillId="2" borderId="0" xfId="1" applyFont="1" applyFill="1" applyBorder="1"/>
    <xf numFmtId="2" fontId="1" fillId="0" borderId="1" xfId="0" applyNumberFormat="1" applyFont="1" applyBorder="1"/>
    <xf numFmtId="2" fontId="3" fillId="0" borderId="5" xfId="1" applyNumberFormat="1" applyFont="1" applyBorder="1"/>
    <xf numFmtId="2" fontId="3" fillId="0" borderId="1" xfId="1" applyNumberFormat="1" applyFont="1" applyBorder="1"/>
    <xf numFmtId="2" fontId="1" fillId="0" borderId="5" xfId="0" applyNumberFormat="1" applyFont="1" applyBorder="1"/>
    <xf numFmtId="0" fontId="2" fillId="2" borderId="0" xfId="1" applyFill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2" fillId="2" borderId="0" xfId="1" applyFill="1" applyBorder="1" applyAlignment="1">
      <alignment horizontal="center"/>
    </xf>
    <xf numFmtId="0" fontId="2" fillId="2" borderId="6" xfId="1" applyFill="1" applyBorder="1" applyAlignment="1">
      <alignment horizontal="center"/>
    </xf>
    <xf numFmtId="0" fontId="2" fillId="2" borderId="10" xfId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1" fillId="4" borderId="2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right"/>
    </xf>
    <xf numFmtId="0" fontId="4" fillId="4" borderId="12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2" fontId="1" fillId="4" borderId="4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2" fontId="1" fillId="4" borderId="6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2" fontId="1" fillId="4" borderId="11" xfId="0" applyNumberFormat="1" applyFont="1" applyFill="1" applyBorder="1" applyAlignment="1">
      <alignment horizontal="center"/>
    </xf>
    <xf numFmtId="49" fontId="5" fillId="5" borderId="15" xfId="0" applyNumberFormat="1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49" fontId="5" fillId="5" borderId="16" xfId="0" applyNumberFormat="1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9" fontId="0" fillId="5" borderId="0" xfId="0" applyNumberFormat="1" applyFill="1" applyBorder="1" applyAlignment="1">
      <alignment horizontal="center"/>
    </xf>
    <xf numFmtId="49" fontId="0" fillId="6" borderId="16" xfId="0" applyNumberFormat="1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9" fontId="0" fillId="6" borderId="0" xfId="0" applyNumberFormat="1" applyFill="1" applyBorder="1" applyAlignment="1">
      <alignment horizontal="center"/>
    </xf>
    <xf numFmtId="49" fontId="0" fillId="7" borderId="16" xfId="0" applyNumberFormat="1" applyFont="1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9" fontId="0" fillId="7" borderId="0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164" fontId="2" fillId="4" borderId="2" xfId="1" applyNumberFormat="1" applyFill="1" applyBorder="1" applyAlignment="1">
      <alignment horizontal="center"/>
    </xf>
    <xf numFmtId="164" fontId="2" fillId="4" borderId="3" xfId="1" applyNumberFormat="1" applyFill="1" applyBorder="1" applyAlignment="1">
      <alignment horizontal="center"/>
    </xf>
    <xf numFmtId="164" fontId="2" fillId="4" borderId="4" xfId="1" applyNumberFormat="1" applyFill="1" applyBorder="1" applyAlignment="1">
      <alignment horizontal="center"/>
    </xf>
    <xf numFmtId="164" fontId="3" fillId="4" borderId="5" xfId="1" applyNumberFormat="1" applyFont="1" applyFill="1" applyBorder="1" applyAlignment="1">
      <alignment horizontal="center"/>
    </xf>
    <xf numFmtId="164" fontId="2" fillId="4" borderId="0" xfId="1" applyNumberFormat="1" applyFill="1" applyBorder="1" applyAlignment="1">
      <alignment horizontal="center"/>
    </xf>
    <xf numFmtId="164" fontId="2" fillId="4" borderId="6" xfId="1" applyNumberFormat="1" applyFill="1" applyBorder="1" applyAlignment="1">
      <alignment horizontal="center"/>
    </xf>
    <xf numFmtId="164" fontId="2" fillId="4" borderId="5" xfId="1" applyNumberFormat="1" applyFill="1" applyBorder="1" applyAlignment="1">
      <alignment horizontal="center"/>
    </xf>
    <xf numFmtId="164" fontId="3" fillId="4" borderId="9" xfId="1" applyNumberFormat="1" applyFont="1" applyFill="1" applyBorder="1" applyAlignment="1">
      <alignment horizontal="center"/>
    </xf>
    <xf numFmtId="164" fontId="2" fillId="4" borderId="10" xfId="1" applyNumberFormat="1" applyFill="1" applyBorder="1" applyAlignment="1">
      <alignment horizontal="center"/>
    </xf>
    <xf numFmtId="164" fontId="2" fillId="4" borderId="11" xfId="1" applyNumberFormat="1" applyFill="1" applyBorder="1" applyAlignment="1">
      <alignment horizontal="center"/>
    </xf>
    <xf numFmtId="164" fontId="7" fillId="4" borderId="5" xfId="1" applyNumberFormat="1" applyFont="1" applyFill="1" applyBorder="1" applyAlignment="1">
      <alignment horizontal="center" vertical="center" wrapText="1"/>
    </xf>
    <xf numFmtId="164" fontId="7" fillId="4" borderId="0" xfId="1" applyNumberFormat="1" applyFont="1" applyFill="1" applyBorder="1" applyAlignment="1">
      <alignment horizontal="center" vertical="center" wrapText="1"/>
    </xf>
    <xf numFmtId="164" fontId="7" fillId="4" borderId="6" xfId="1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1" fillId="5" borderId="16" xfId="0" applyFont="1" applyFill="1" applyBorder="1" applyAlignment="1">
      <alignment horizontal="right"/>
    </xf>
    <xf numFmtId="0" fontId="1" fillId="6" borderId="16" xfId="0" applyFont="1" applyFill="1" applyBorder="1" applyAlignment="1">
      <alignment horizontal="right"/>
    </xf>
    <xf numFmtId="0" fontId="1" fillId="7" borderId="16" xfId="0" applyFont="1" applyFill="1" applyBorder="1" applyAlignment="1">
      <alignment horizontal="right"/>
    </xf>
    <xf numFmtId="0" fontId="1" fillId="7" borderId="17" xfId="0" applyFont="1" applyFill="1" applyBorder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" fontId="3" fillId="0" borderId="5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" fontId="3" fillId="0" borderId="4" xfId="1" applyNumberFormat="1" applyFont="1" applyBorder="1" applyAlignment="1">
      <alignment horizontal="center"/>
    </xf>
    <xf numFmtId="1" fontId="3" fillId="0" borderId="0" xfId="1" applyNumberFormat="1" applyFont="1" applyBorder="1" applyAlignment="1">
      <alignment horizontal="center"/>
    </xf>
    <xf numFmtId="1" fontId="3" fillId="0" borderId="6" xfId="1" applyNumberFormat="1" applyFont="1" applyBorder="1" applyAlignment="1">
      <alignment horizontal="center"/>
    </xf>
    <xf numFmtId="1" fontId="3" fillId="0" borderId="9" xfId="1" applyNumberFormat="1" applyFont="1" applyBorder="1" applyAlignment="1">
      <alignment horizontal="center"/>
    </xf>
    <xf numFmtId="1" fontId="3" fillId="0" borderId="10" xfId="1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2" borderId="0" xfId="0" applyFont="1" applyFill="1" applyBorder="1"/>
    <xf numFmtId="3" fontId="1" fillId="2" borderId="0" xfId="0" applyNumberFormat="1" applyFont="1" applyFill="1" applyBorder="1"/>
    <xf numFmtId="3" fontId="1" fillId="2" borderId="1" xfId="0" applyNumberFormat="1" applyFont="1" applyFill="1" applyBorder="1"/>
    <xf numFmtId="3" fontId="1" fillId="2" borderId="10" xfId="0" applyNumberFormat="1" applyFont="1" applyFill="1" applyBorder="1"/>
    <xf numFmtId="0" fontId="0" fillId="2" borderId="0" xfId="0" applyFill="1"/>
    <xf numFmtId="0" fontId="7" fillId="2" borderId="0" xfId="1" applyFont="1" applyFill="1" applyAlignment="1">
      <alignment horizontal="center" wrapText="1"/>
    </xf>
    <xf numFmtId="0" fontId="7" fillId="2" borderId="10" xfId="1" applyFont="1" applyFill="1" applyBorder="1" applyAlignment="1">
      <alignment horizontal="center" wrapText="1"/>
    </xf>
    <xf numFmtId="0" fontId="10" fillId="2" borderId="0" xfId="0" applyFont="1" applyFill="1"/>
    <xf numFmtId="0" fontId="2" fillId="2" borderId="0" xfId="1" applyFill="1"/>
    <xf numFmtId="2" fontId="0" fillId="2" borderId="0" xfId="0" applyNumberFormat="1" applyFill="1"/>
    <xf numFmtId="0" fontId="1" fillId="2" borderId="0" xfId="0" applyFont="1" applyFill="1"/>
    <xf numFmtId="164" fontId="0" fillId="2" borderId="0" xfId="0" applyNumberFormat="1" applyFill="1"/>
    <xf numFmtId="3" fontId="0" fillId="2" borderId="0" xfId="0" applyNumberFormat="1" applyFill="1"/>
    <xf numFmtId="22" fontId="0" fillId="2" borderId="0" xfId="0" applyNumberFormat="1" applyFill="1"/>
    <xf numFmtId="2" fontId="0" fillId="2" borderId="0" xfId="0" applyNumberFormat="1" applyFill="1" applyBorder="1"/>
    <xf numFmtId="2" fontId="1" fillId="2" borderId="0" xfId="0" applyNumberFormat="1" applyFont="1" applyFill="1"/>
    <xf numFmtId="10" fontId="1" fillId="2" borderId="0" xfId="2" applyNumberFormat="1" applyFont="1" applyFill="1"/>
    <xf numFmtId="0" fontId="0" fillId="2" borderId="0" xfId="0" applyFont="1" applyFill="1" applyBorder="1"/>
    <xf numFmtId="0" fontId="8" fillId="2" borderId="0" xfId="0" applyFont="1" applyFill="1" applyBorder="1" applyAlignment="1">
      <alignment vertical="center" wrapText="1"/>
    </xf>
    <xf numFmtId="0" fontId="2" fillId="2" borderId="0" xfId="1" applyFill="1" applyBorder="1"/>
    <xf numFmtId="0" fontId="1" fillId="2" borderId="0" xfId="0" applyFont="1" applyFill="1" applyBorder="1" applyAlignment="1">
      <alignment horizontal="center"/>
    </xf>
    <xf numFmtId="2" fontId="13" fillId="2" borderId="2" xfId="1" applyNumberFormat="1" applyFont="1" applyFill="1" applyBorder="1"/>
    <xf numFmtId="2" fontId="13" fillId="2" borderId="3" xfId="1" applyNumberFormat="1" applyFont="1" applyFill="1" applyBorder="1"/>
    <xf numFmtId="2" fontId="13" fillId="2" borderId="4" xfId="1" applyNumberFormat="1" applyFont="1" applyFill="1" applyBorder="1"/>
    <xf numFmtId="2" fontId="13" fillId="2" borderId="5" xfId="1" applyNumberFormat="1" applyFont="1" applyFill="1" applyBorder="1"/>
    <xf numFmtId="2" fontId="13" fillId="2" borderId="0" xfId="1" applyNumberFormat="1" applyFont="1" applyFill="1" applyBorder="1"/>
    <xf numFmtId="2" fontId="13" fillId="2" borderId="6" xfId="1" applyNumberFormat="1" applyFont="1" applyFill="1" applyBorder="1"/>
    <xf numFmtId="2" fontId="13" fillId="2" borderId="7" xfId="1" applyNumberFormat="1" applyFont="1" applyFill="1" applyBorder="1"/>
    <xf numFmtId="2" fontId="13" fillId="2" borderId="1" xfId="1" applyNumberFormat="1" applyFont="1" applyFill="1" applyBorder="1"/>
    <xf numFmtId="2" fontId="13" fillId="2" borderId="8" xfId="1" applyNumberFormat="1" applyFont="1" applyFill="1" applyBorder="1"/>
    <xf numFmtId="2" fontId="13" fillId="2" borderId="9" xfId="1" applyNumberFormat="1" applyFont="1" applyFill="1" applyBorder="1"/>
    <xf numFmtId="2" fontId="13" fillId="2" borderId="10" xfId="1" applyNumberFormat="1" applyFont="1" applyFill="1" applyBorder="1"/>
    <xf numFmtId="2" fontId="13" fillId="2" borderId="11" xfId="1" applyNumberFormat="1" applyFont="1" applyFill="1" applyBorder="1"/>
    <xf numFmtId="3" fontId="0" fillId="2" borderId="7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3" fontId="0" fillId="2" borderId="8" xfId="0" applyNumberFormat="1" applyFont="1" applyFill="1" applyBorder="1" applyAlignment="1">
      <alignment horizontal="center"/>
    </xf>
    <xf numFmtId="3" fontId="0" fillId="2" borderId="5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0" fillId="2" borderId="6" xfId="0" applyNumberFormat="1" applyFont="1" applyFill="1" applyBorder="1" applyAlignment="1">
      <alignment horizontal="center"/>
    </xf>
    <xf numFmtId="3" fontId="1" fillId="4" borderId="2" xfId="0" applyNumberFormat="1" applyFont="1" applyFill="1" applyBorder="1" applyAlignment="1">
      <alignment horizontal="center"/>
    </xf>
    <xf numFmtId="3" fontId="1" fillId="4" borderId="5" xfId="0" applyNumberFormat="1" applyFont="1" applyFill="1" applyBorder="1" applyAlignment="1">
      <alignment horizontal="center"/>
    </xf>
    <xf numFmtId="3" fontId="1" fillId="4" borderId="7" xfId="0" applyNumberFormat="1" applyFont="1" applyFill="1" applyBorder="1" applyAlignment="1">
      <alignment horizontal="center"/>
    </xf>
    <xf numFmtId="3" fontId="1" fillId="4" borderId="9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64" fontId="1" fillId="4" borderId="16" xfId="0" applyNumberFormat="1" applyFont="1" applyFill="1" applyBorder="1" applyAlignment="1">
      <alignment horizontal="center"/>
    </xf>
    <xf numFmtId="164" fontId="1" fillId="4" borderId="19" xfId="0" applyNumberFormat="1" applyFont="1" applyFill="1" applyBorder="1" applyAlignment="1">
      <alignment horizontal="center"/>
    </xf>
    <xf numFmtId="164" fontId="1" fillId="4" borderId="17" xfId="0" applyNumberFormat="1" applyFont="1" applyFill="1" applyBorder="1" applyAlignment="1">
      <alignment horizontal="center"/>
    </xf>
    <xf numFmtId="9" fontId="1" fillId="4" borderId="6" xfId="0" applyNumberFormat="1" applyFont="1" applyFill="1" applyBorder="1" applyAlignment="1">
      <alignment horizontal="center"/>
    </xf>
    <xf numFmtId="9" fontId="1" fillId="4" borderId="11" xfId="0" applyNumberFormat="1" applyFont="1" applyFill="1" applyBorder="1" applyAlignment="1">
      <alignment horizontal="center"/>
    </xf>
    <xf numFmtId="0" fontId="14" fillId="2" borderId="3" xfId="1" applyFont="1" applyFill="1" applyBorder="1" applyAlignment="1">
      <alignment horizontal="center"/>
    </xf>
  </cellXfs>
  <cellStyles count="3">
    <cellStyle name="Erklärender Text" xfId="1" builtinId="53"/>
    <cellStyle name="Prozent" xfId="2" builtinId="5"/>
    <cellStyle name="Standard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94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35</xdr:row>
      <xdr:rowOff>0</xdr:rowOff>
    </xdr:from>
    <xdr:to>
      <xdr:col>17</xdr:col>
      <xdr:colOff>0</xdr:colOff>
      <xdr:row>40</xdr:row>
      <xdr:rowOff>180975</xdr:rowOff>
    </xdr:to>
    <xdr:cxnSp macro="">
      <xdr:nvCxnSpPr>
        <xdr:cNvPr id="3" name="Gerader Verbinder 2"/>
        <xdr:cNvCxnSpPr/>
      </xdr:nvCxnSpPr>
      <xdr:spPr>
        <a:xfrm>
          <a:off x="12192000" y="6743700"/>
          <a:ext cx="762000" cy="117157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752475</xdr:colOff>
      <xdr:row>50</xdr:row>
      <xdr:rowOff>0</xdr:rowOff>
    </xdr:from>
    <xdr:to>
      <xdr:col>17</xdr:col>
      <xdr:colOff>0</xdr:colOff>
      <xdr:row>51</xdr:row>
      <xdr:rowOff>9525</xdr:rowOff>
    </xdr:to>
    <xdr:cxnSp macro="">
      <xdr:nvCxnSpPr>
        <xdr:cNvPr id="6" name="Gerader Verbinder 5"/>
        <xdr:cNvCxnSpPr/>
      </xdr:nvCxnSpPr>
      <xdr:spPr>
        <a:xfrm flipV="1">
          <a:off x="12182475" y="9658350"/>
          <a:ext cx="771525" cy="2095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2"/>
  <sheetViews>
    <sheetView tabSelected="1" workbookViewId="0">
      <selection activeCell="J35" sqref="J35"/>
    </sheetView>
  </sheetViews>
  <sheetFormatPr baseColWidth="10" defaultRowHeight="15" x14ac:dyDescent="0.25"/>
  <cols>
    <col min="18" max="53" width="11.42578125" customWidth="1"/>
  </cols>
  <sheetData>
    <row r="1" spans="1:46" x14ac:dyDescent="0.25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</row>
    <row r="2" spans="1:46" x14ac:dyDescent="0.25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</row>
    <row r="3" spans="1:46" ht="15.75" thickBot="1" x14ac:dyDescent="0.3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</row>
    <row r="4" spans="1:46" ht="15.75" customHeight="1" thickBot="1" x14ac:dyDescent="0.3">
      <c r="A4" s="189"/>
      <c r="B4" s="42"/>
      <c r="C4" s="43"/>
      <c r="D4" s="43"/>
      <c r="E4" s="43"/>
      <c r="F4" s="43"/>
      <c r="G4" s="43"/>
      <c r="H4" s="43"/>
      <c r="I4" s="43"/>
      <c r="J4" s="43"/>
      <c r="K4" s="86" t="s">
        <v>40</v>
      </c>
      <c r="L4" s="43"/>
      <c r="M4" s="43"/>
      <c r="N4" s="43"/>
      <c r="O4" s="43"/>
      <c r="P4" s="43"/>
      <c r="Q4" s="43"/>
      <c r="R4" s="43"/>
      <c r="S4" s="44"/>
      <c r="T4" s="139" t="s">
        <v>48</v>
      </c>
      <c r="U4" s="155" t="s">
        <v>94</v>
      </c>
      <c r="V4" s="156"/>
      <c r="W4" s="189"/>
      <c r="X4" s="189"/>
      <c r="Y4" s="189"/>
      <c r="Z4" s="189"/>
      <c r="AA4" s="189"/>
      <c r="AB4" s="189"/>
    </row>
    <row r="5" spans="1:46" ht="15.75" customHeight="1" thickBot="1" x14ac:dyDescent="0.3">
      <c r="A5" s="189"/>
      <c r="B5" s="88" t="s">
        <v>42</v>
      </c>
      <c r="C5" s="80" t="s">
        <v>89</v>
      </c>
      <c r="D5" s="46"/>
      <c r="E5" s="45"/>
      <c r="F5" s="46" t="s">
        <v>38</v>
      </c>
      <c r="G5" s="46" t="s">
        <v>37</v>
      </c>
      <c r="H5" s="46" t="s">
        <v>34</v>
      </c>
      <c r="I5" s="46" t="s">
        <v>37</v>
      </c>
      <c r="J5" s="45"/>
      <c r="K5" s="87"/>
      <c r="L5" s="92" t="s">
        <v>41</v>
      </c>
      <c r="M5" s="92"/>
      <c r="N5" s="92"/>
      <c r="O5" s="92"/>
      <c r="P5" s="90" t="s">
        <v>44</v>
      </c>
      <c r="Q5" s="90"/>
      <c r="R5" s="90"/>
      <c r="S5" s="91"/>
      <c r="T5" s="140"/>
      <c r="U5" s="157"/>
      <c r="V5" s="158"/>
      <c r="W5" s="189"/>
      <c r="X5" s="45"/>
      <c r="Y5" s="45"/>
      <c r="Z5" s="45"/>
      <c r="AA5" s="45"/>
      <c r="AB5" s="45"/>
      <c r="AC5" s="10"/>
    </row>
    <row r="6" spans="1:46" ht="15.75" thickBot="1" x14ac:dyDescent="0.3">
      <c r="A6" s="189"/>
      <c r="B6" s="89"/>
      <c r="C6" s="47" t="s">
        <v>43</v>
      </c>
      <c r="D6" s="48" t="s">
        <v>35</v>
      </c>
      <c r="E6" s="49" t="s">
        <v>36</v>
      </c>
      <c r="F6" s="49" t="s">
        <v>0</v>
      </c>
      <c r="G6" s="48" t="s">
        <v>1</v>
      </c>
      <c r="H6" s="47" t="s">
        <v>3</v>
      </c>
      <c r="I6" s="50" t="s">
        <v>2</v>
      </c>
      <c r="J6" s="49" t="s">
        <v>39</v>
      </c>
      <c r="K6" s="51" t="s">
        <v>4</v>
      </c>
      <c r="L6" s="52" t="s">
        <v>45</v>
      </c>
      <c r="M6" s="52" t="s">
        <v>46</v>
      </c>
      <c r="N6" s="53" t="s">
        <v>75</v>
      </c>
      <c r="O6" s="52" t="s">
        <v>47</v>
      </c>
      <c r="P6" s="48" t="s">
        <v>32</v>
      </c>
      <c r="Q6" s="50" t="s">
        <v>11</v>
      </c>
      <c r="R6" s="48" t="s">
        <v>12</v>
      </c>
      <c r="S6" s="48" t="s">
        <v>13</v>
      </c>
      <c r="T6" s="141"/>
      <c r="U6" s="159"/>
      <c r="V6" s="160"/>
      <c r="W6" s="189"/>
      <c r="X6" s="45"/>
      <c r="Y6" s="45"/>
      <c r="Z6" s="45"/>
      <c r="AA6" s="45"/>
      <c r="AB6" s="45"/>
      <c r="AC6" s="10"/>
    </row>
    <row r="7" spans="1:46" x14ac:dyDescent="0.25">
      <c r="A7" s="189"/>
      <c r="B7" s="54">
        <f>D7*0.75-0.5</f>
        <v>37</v>
      </c>
      <c r="C7" s="117" t="s">
        <v>9</v>
      </c>
      <c r="D7" s="118">
        <v>50</v>
      </c>
      <c r="E7" s="119">
        <v>25</v>
      </c>
      <c r="F7" s="119">
        <v>0.65</v>
      </c>
      <c r="G7" s="119">
        <v>35</v>
      </c>
      <c r="H7" s="135"/>
      <c r="I7" s="136"/>
      <c r="J7" s="224">
        <f t="shared" ref="J7:J14" si="0">E7/F7</f>
        <v>38.46153846153846</v>
      </c>
      <c r="K7" s="37">
        <f>J7/D7</f>
        <v>0.76923076923076916</v>
      </c>
      <c r="L7" s="206">
        <f t="shared" ref="L7:L13" si="1">J7</f>
        <v>38.46153846153846</v>
      </c>
      <c r="M7" s="207">
        <f t="shared" ref="M7:M13" si="2">J7</f>
        <v>38.46153846153846</v>
      </c>
      <c r="N7" s="207">
        <f>J7+4*(J7*H7)</f>
        <v>38.46153846153846</v>
      </c>
      <c r="O7" s="208">
        <f t="shared" ref="O7:O13" si="3">J7+9*(J7*H7)</f>
        <v>38.46153846153846</v>
      </c>
      <c r="P7" s="26">
        <f t="shared" ref="P7:P28" si="4">L7/D7</f>
        <v>0.76923076923076916</v>
      </c>
      <c r="Q7" s="18">
        <f t="shared" ref="Q7:Q28" si="5">M7/D7</f>
        <v>0.76923076923076916</v>
      </c>
      <c r="R7" s="18">
        <f t="shared" ref="R7:R28" si="6">N7/D7</f>
        <v>0.76923076923076916</v>
      </c>
      <c r="S7" s="19">
        <f t="shared" ref="S7:S28" si="7">O7/D7</f>
        <v>0.76923076923076916</v>
      </c>
      <c r="T7" s="142"/>
      <c r="U7" s="143"/>
      <c r="V7" s="144"/>
      <c r="W7" s="189"/>
      <c r="X7" s="202"/>
      <c r="Y7" s="202"/>
      <c r="Z7" s="202"/>
      <c r="AA7" s="45"/>
      <c r="AB7" s="45"/>
      <c r="AC7" s="10"/>
      <c r="AD7" s="10"/>
      <c r="AE7" s="10"/>
    </row>
    <row r="8" spans="1:46" x14ac:dyDescent="0.25">
      <c r="A8" s="189"/>
      <c r="B8" s="55">
        <f>D8*0.75-0.5</f>
        <v>112</v>
      </c>
      <c r="C8" s="125" t="s">
        <v>78</v>
      </c>
      <c r="D8" s="126">
        <v>150</v>
      </c>
      <c r="E8" s="127">
        <v>50</v>
      </c>
      <c r="F8" s="127">
        <v>0.65</v>
      </c>
      <c r="G8" s="127">
        <v>45</v>
      </c>
      <c r="H8" s="70"/>
      <c r="I8" s="137"/>
      <c r="J8" s="225">
        <f t="shared" si="0"/>
        <v>76.92307692307692</v>
      </c>
      <c r="K8" s="38">
        <f t="shared" ref="K8:K27" si="8">J8/D8</f>
        <v>0.51282051282051277</v>
      </c>
      <c r="L8" s="209">
        <f t="shared" si="1"/>
        <v>76.92307692307692</v>
      </c>
      <c r="M8" s="210">
        <f t="shared" si="2"/>
        <v>76.92307692307692</v>
      </c>
      <c r="N8" s="210">
        <f t="shared" ref="N7:N13" si="9">J8+4*(J8*H8)</f>
        <v>76.92307692307692</v>
      </c>
      <c r="O8" s="211">
        <f t="shared" si="3"/>
        <v>76.92307692307692</v>
      </c>
      <c r="P8" s="27">
        <f t="shared" si="4"/>
        <v>0.51282051282051277</v>
      </c>
      <c r="Q8" s="12">
        <f t="shared" si="5"/>
        <v>0.51282051282051277</v>
      </c>
      <c r="R8" s="12">
        <f t="shared" si="6"/>
        <v>0.51282051282051277</v>
      </c>
      <c r="S8" s="13">
        <f t="shared" si="7"/>
        <v>0.51282051282051277</v>
      </c>
      <c r="T8" s="145">
        <f>K7/K8</f>
        <v>1.5</v>
      </c>
      <c r="U8" s="146"/>
      <c r="V8" s="147"/>
      <c r="W8" s="189"/>
      <c r="X8" s="202"/>
      <c r="Y8" s="203"/>
      <c r="Z8" s="202"/>
      <c r="AA8" s="45"/>
      <c r="AB8" s="45"/>
      <c r="AC8" s="10"/>
      <c r="AD8" s="10"/>
      <c r="AE8" s="10"/>
    </row>
    <row r="9" spans="1:46" x14ac:dyDescent="0.25">
      <c r="A9" s="189"/>
      <c r="B9" s="55">
        <f t="shared" ref="B9:B28" si="10">D9*0.75</f>
        <v>225</v>
      </c>
      <c r="C9" s="130" t="s">
        <v>79</v>
      </c>
      <c r="D9" s="131">
        <v>300</v>
      </c>
      <c r="E9" s="132">
        <v>75</v>
      </c>
      <c r="F9" s="132">
        <v>0.65</v>
      </c>
      <c r="G9" s="132">
        <v>55</v>
      </c>
      <c r="H9" s="70"/>
      <c r="I9" s="137"/>
      <c r="J9" s="225">
        <f t="shared" si="0"/>
        <v>115.38461538461539</v>
      </c>
      <c r="K9" s="38">
        <f t="shared" si="8"/>
        <v>0.38461538461538464</v>
      </c>
      <c r="L9" s="209">
        <f t="shared" si="1"/>
        <v>115.38461538461539</v>
      </c>
      <c r="M9" s="210">
        <f t="shared" si="2"/>
        <v>115.38461538461539</v>
      </c>
      <c r="N9" s="210">
        <f t="shared" si="9"/>
        <v>115.38461538461539</v>
      </c>
      <c r="O9" s="211">
        <f t="shared" si="3"/>
        <v>115.38461538461539</v>
      </c>
      <c r="P9" s="27">
        <f t="shared" si="4"/>
        <v>0.38461538461538464</v>
      </c>
      <c r="Q9" s="12">
        <f t="shared" si="5"/>
        <v>0.38461538461538464</v>
      </c>
      <c r="R9" s="12">
        <f t="shared" si="6"/>
        <v>0.38461538461538464</v>
      </c>
      <c r="S9" s="13">
        <f t="shared" si="7"/>
        <v>0.38461538461538464</v>
      </c>
      <c r="T9" s="145">
        <f>K7/K9</f>
        <v>1.9999999999999998</v>
      </c>
      <c r="U9" s="146">
        <f>K8/K10</f>
        <v>1.6666666666666667</v>
      </c>
      <c r="V9" s="147"/>
      <c r="W9" s="189"/>
      <c r="X9" s="202"/>
      <c r="Y9" s="203"/>
      <c r="Z9" s="202"/>
      <c r="AA9" s="45"/>
      <c r="AB9" s="45"/>
      <c r="AC9" s="10"/>
      <c r="AD9" s="10"/>
      <c r="AE9" s="10"/>
    </row>
    <row r="10" spans="1:46" x14ac:dyDescent="0.25">
      <c r="A10" s="189"/>
      <c r="B10" s="55">
        <f t="shared" si="10"/>
        <v>375</v>
      </c>
      <c r="C10" s="78" t="s">
        <v>80</v>
      </c>
      <c r="D10" s="33">
        <v>500</v>
      </c>
      <c r="E10" s="2">
        <v>100</v>
      </c>
      <c r="F10" s="2">
        <v>0.65</v>
      </c>
      <c r="G10" s="2">
        <v>65</v>
      </c>
      <c r="H10" s="2"/>
      <c r="I10" s="34"/>
      <c r="J10" s="226">
        <f t="shared" si="0"/>
        <v>153.84615384615384</v>
      </c>
      <c r="K10" s="39">
        <f t="shared" si="8"/>
        <v>0.30769230769230765</v>
      </c>
      <c r="L10" s="212">
        <f t="shared" si="1"/>
        <v>153.84615384615384</v>
      </c>
      <c r="M10" s="213">
        <f t="shared" si="2"/>
        <v>153.84615384615384</v>
      </c>
      <c r="N10" s="213">
        <f t="shared" si="9"/>
        <v>153.84615384615384</v>
      </c>
      <c r="O10" s="214">
        <f t="shared" si="3"/>
        <v>153.84615384615384</v>
      </c>
      <c r="P10" s="25">
        <f t="shared" si="4"/>
        <v>0.30769230769230765</v>
      </c>
      <c r="Q10" s="14">
        <f t="shared" si="5"/>
        <v>0.30769230769230765</v>
      </c>
      <c r="R10" s="14">
        <f t="shared" si="6"/>
        <v>0.30769230769230765</v>
      </c>
      <c r="S10" s="15">
        <f t="shared" si="7"/>
        <v>0.30769230769230765</v>
      </c>
      <c r="T10" s="145">
        <f>K7/K10</f>
        <v>2.5</v>
      </c>
      <c r="U10" s="146">
        <f>K9/K10</f>
        <v>1.2500000000000002</v>
      </c>
      <c r="V10" s="147">
        <f>K9/K10</f>
        <v>1.2500000000000002</v>
      </c>
      <c r="W10" s="189"/>
      <c r="X10" s="185"/>
      <c r="Y10" s="202"/>
      <c r="Z10" s="202"/>
      <c r="AA10" s="185"/>
      <c r="AB10" s="45"/>
      <c r="AC10" s="10"/>
      <c r="AD10" s="10"/>
      <c r="AE10" s="10"/>
    </row>
    <row r="11" spans="1:46" x14ac:dyDescent="0.25">
      <c r="A11" s="189"/>
      <c r="B11" s="55">
        <f t="shared" si="10"/>
        <v>75</v>
      </c>
      <c r="C11" s="120" t="s">
        <v>8</v>
      </c>
      <c r="D11" s="121">
        <v>100</v>
      </c>
      <c r="E11" s="122">
        <v>25</v>
      </c>
      <c r="F11" s="122">
        <v>0.75</v>
      </c>
      <c r="G11" s="122">
        <v>35</v>
      </c>
      <c r="H11" s="70"/>
      <c r="I11" s="137"/>
      <c r="J11" s="225">
        <f t="shared" si="0"/>
        <v>33.333333333333336</v>
      </c>
      <c r="K11" s="38">
        <f t="shared" si="8"/>
        <v>0.33333333333333337</v>
      </c>
      <c r="L11" s="209">
        <f t="shared" si="1"/>
        <v>33.333333333333336</v>
      </c>
      <c r="M11" s="210">
        <f t="shared" si="2"/>
        <v>33.333333333333336</v>
      </c>
      <c r="N11" s="210">
        <f t="shared" si="9"/>
        <v>33.333333333333336</v>
      </c>
      <c r="O11" s="211">
        <f t="shared" si="3"/>
        <v>33.333333333333336</v>
      </c>
      <c r="P11" s="27">
        <f t="shared" si="4"/>
        <v>0.33333333333333337</v>
      </c>
      <c r="Q11" s="12">
        <f t="shared" si="5"/>
        <v>0.33333333333333337</v>
      </c>
      <c r="R11" s="12">
        <f t="shared" si="6"/>
        <v>0.33333333333333337</v>
      </c>
      <c r="S11" s="13">
        <f t="shared" si="7"/>
        <v>0.33333333333333337</v>
      </c>
      <c r="T11" s="152" t="s">
        <v>93</v>
      </c>
      <c r="U11" s="153"/>
      <c r="V11" s="154"/>
      <c r="W11" s="189"/>
      <c r="X11" s="185"/>
      <c r="Y11" s="202"/>
      <c r="Z11" s="202"/>
      <c r="AA11" s="202"/>
      <c r="AB11" s="185"/>
      <c r="AC11" s="11"/>
      <c r="AD11" s="10"/>
      <c r="AE11" s="10"/>
    </row>
    <row r="12" spans="1:46" x14ac:dyDescent="0.25">
      <c r="A12" s="189"/>
      <c r="B12" s="55">
        <f t="shared" si="10"/>
        <v>225</v>
      </c>
      <c r="C12" s="125" t="s">
        <v>80</v>
      </c>
      <c r="D12" s="126">
        <v>300</v>
      </c>
      <c r="E12" s="127">
        <v>50</v>
      </c>
      <c r="F12" s="127">
        <v>0.8</v>
      </c>
      <c r="G12" s="127">
        <v>45</v>
      </c>
      <c r="H12" s="70"/>
      <c r="I12" s="137"/>
      <c r="J12" s="225">
        <f t="shared" si="0"/>
        <v>62.5</v>
      </c>
      <c r="K12" s="38">
        <f t="shared" si="8"/>
        <v>0.20833333333333334</v>
      </c>
      <c r="L12" s="209">
        <f t="shared" si="1"/>
        <v>62.5</v>
      </c>
      <c r="M12" s="210">
        <f t="shared" si="2"/>
        <v>62.5</v>
      </c>
      <c r="N12" s="210">
        <f t="shared" si="9"/>
        <v>62.5</v>
      </c>
      <c r="O12" s="211">
        <f t="shared" si="3"/>
        <v>62.5</v>
      </c>
      <c r="P12" s="27">
        <f t="shared" si="4"/>
        <v>0.20833333333333334</v>
      </c>
      <c r="Q12" s="12">
        <f t="shared" si="5"/>
        <v>0.20833333333333334</v>
      </c>
      <c r="R12" s="12">
        <f t="shared" si="6"/>
        <v>0.20833333333333334</v>
      </c>
      <c r="S12" s="13">
        <f t="shared" si="7"/>
        <v>0.20833333333333334</v>
      </c>
      <c r="T12" s="152"/>
      <c r="U12" s="153"/>
      <c r="V12" s="154"/>
      <c r="W12" s="189"/>
      <c r="X12" s="204"/>
      <c r="Y12" s="202"/>
      <c r="Z12" s="202"/>
      <c r="AA12" s="204"/>
      <c r="AB12" s="45"/>
      <c r="AC12" s="10"/>
      <c r="AD12" s="10"/>
      <c r="AE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</row>
    <row r="13" spans="1:46" x14ac:dyDescent="0.25">
      <c r="A13" s="189"/>
      <c r="B13" s="55">
        <f t="shared" si="10"/>
        <v>525</v>
      </c>
      <c r="C13" s="130" t="s">
        <v>81</v>
      </c>
      <c r="D13" s="131">
        <v>700</v>
      </c>
      <c r="E13" s="132">
        <v>75</v>
      </c>
      <c r="F13" s="132">
        <v>0.85</v>
      </c>
      <c r="G13" s="132">
        <v>50</v>
      </c>
      <c r="H13" s="70"/>
      <c r="I13" s="137"/>
      <c r="J13" s="225">
        <f t="shared" si="0"/>
        <v>88.235294117647058</v>
      </c>
      <c r="K13" s="38">
        <f t="shared" si="8"/>
        <v>0.12605042016806722</v>
      </c>
      <c r="L13" s="209">
        <f t="shared" si="1"/>
        <v>88.235294117647058</v>
      </c>
      <c r="M13" s="210">
        <f t="shared" si="2"/>
        <v>88.235294117647058</v>
      </c>
      <c r="N13" s="210">
        <f t="shared" si="9"/>
        <v>88.235294117647058</v>
      </c>
      <c r="O13" s="211">
        <f t="shared" si="3"/>
        <v>88.235294117647058</v>
      </c>
      <c r="P13" s="27">
        <f t="shared" si="4"/>
        <v>0.12605042016806722</v>
      </c>
      <c r="Q13" s="12">
        <f t="shared" si="5"/>
        <v>0.12605042016806722</v>
      </c>
      <c r="R13" s="12">
        <f t="shared" si="6"/>
        <v>0.12605042016806722</v>
      </c>
      <c r="S13" s="13">
        <f t="shared" si="7"/>
        <v>0.12605042016806722</v>
      </c>
      <c r="T13" s="152"/>
      <c r="U13" s="153"/>
      <c r="V13" s="154"/>
      <c r="W13" s="189"/>
      <c r="X13" s="45"/>
      <c r="Y13" s="202"/>
      <c r="Z13" s="202"/>
      <c r="AA13" s="45"/>
      <c r="AB13" s="45"/>
      <c r="AC13" s="10"/>
      <c r="AD13" s="10"/>
      <c r="AE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</row>
    <row r="14" spans="1:46" x14ac:dyDescent="0.25">
      <c r="A14" s="189"/>
      <c r="B14" s="55">
        <f t="shared" si="10"/>
        <v>2775</v>
      </c>
      <c r="C14" s="78" t="s">
        <v>82</v>
      </c>
      <c r="D14" s="33">
        <v>3700</v>
      </c>
      <c r="E14" s="2">
        <v>100</v>
      </c>
      <c r="F14" s="2">
        <v>0.9</v>
      </c>
      <c r="G14" s="2">
        <v>55</v>
      </c>
      <c r="H14" s="3">
        <v>0.65</v>
      </c>
      <c r="I14" s="34">
        <v>25</v>
      </c>
      <c r="J14" s="226">
        <f t="shared" si="0"/>
        <v>111.11111111111111</v>
      </c>
      <c r="K14" s="39">
        <f t="shared" si="8"/>
        <v>3.003003003003003E-2</v>
      </c>
      <c r="L14" s="218">
        <f t="shared" ref="L14:L22" si="11">J14+J14*H14</f>
        <v>183.33333333333334</v>
      </c>
      <c r="M14" s="219">
        <f>J14+2*(J14*H14)</f>
        <v>255.55555555555557</v>
      </c>
      <c r="N14" s="219">
        <f t="shared" ref="N14:N22" si="12">J14+ 4*J14*H14</f>
        <v>400</v>
      </c>
      <c r="O14" s="220">
        <f t="shared" ref="O14:O22" si="13">J14+9*J14*H14</f>
        <v>761.11111111111109</v>
      </c>
      <c r="P14" s="9">
        <f t="shared" si="4"/>
        <v>4.954954954954955E-2</v>
      </c>
      <c r="Q14" s="1">
        <f t="shared" si="5"/>
        <v>6.9069069069069067E-2</v>
      </c>
      <c r="R14" s="1">
        <f t="shared" si="6"/>
        <v>0.10810810810810811</v>
      </c>
      <c r="S14" s="6">
        <f t="shared" si="7"/>
        <v>0.2057057057057057</v>
      </c>
      <c r="T14" s="152"/>
      <c r="U14" s="153"/>
      <c r="V14" s="154"/>
      <c r="W14" s="189"/>
      <c r="X14" s="45"/>
      <c r="Y14" s="202"/>
      <c r="Z14" s="202"/>
      <c r="AA14" s="45"/>
      <c r="AB14" s="45"/>
      <c r="AC14" s="10"/>
      <c r="AD14" s="10"/>
      <c r="AE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</row>
    <row r="15" spans="1:46" x14ac:dyDescent="0.25">
      <c r="A15" s="189"/>
      <c r="B15" s="55">
        <f>D15*0.75-0.5</f>
        <v>112</v>
      </c>
      <c r="C15" s="120" t="s">
        <v>7</v>
      </c>
      <c r="D15" s="121">
        <v>150</v>
      </c>
      <c r="E15" s="122">
        <v>60</v>
      </c>
      <c r="F15" s="122">
        <v>1</v>
      </c>
      <c r="G15" s="122">
        <v>35</v>
      </c>
      <c r="H15" s="124">
        <v>0.6</v>
      </c>
      <c r="I15" s="123">
        <v>25</v>
      </c>
      <c r="J15" s="225">
        <f>(E15/F15)</f>
        <v>60</v>
      </c>
      <c r="K15" s="38">
        <f t="shared" si="8"/>
        <v>0.4</v>
      </c>
      <c r="L15" s="221">
        <f t="shared" si="11"/>
        <v>96</v>
      </c>
      <c r="M15" s="222">
        <f t="shared" ref="M15:M22" si="14">J15+ 2*J15*H15</f>
        <v>132</v>
      </c>
      <c r="N15" s="222">
        <f t="shared" si="12"/>
        <v>204</v>
      </c>
      <c r="O15" s="223">
        <f t="shared" si="13"/>
        <v>384</v>
      </c>
      <c r="P15" s="8">
        <f t="shared" si="4"/>
        <v>0.64</v>
      </c>
      <c r="Q15" s="4">
        <f t="shared" si="5"/>
        <v>0.88</v>
      </c>
      <c r="R15" s="4">
        <f t="shared" si="6"/>
        <v>1.36</v>
      </c>
      <c r="S15" s="5">
        <f t="shared" si="7"/>
        <v>2.56</v>
      </c>
      <c r="T15" s="152"/>
      <c r="U15" s="153"/>
      <c r="V15" s="154"/>
      <c r="W15" s="189"/>
      <c r="X15" s="202"/>
      <c r="Y15" s="202"/>
      <c r="Z15" s="202"/>
      <c r="AA15" s="45"/>
      <c r="AB15" s="45"/>
      <c r="AC15" s="10"/>
      <c r="AD15" s="10"/>
      <c r="AE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</row>
    <row r="16" spans="1:46" x14ac:dyDescent="0.25">
      <c r="A16" s="189"/>
      <c r="B16" s="55">
        <f t="shared" si="10"/>
        <v>337.5</v>
      </c>
      <c r="C16" s="125" t="s">
        <v>83</v>
      </c>
      <c r="D16" s="126">
        <v>450</v>
      </c>
      <c r="E16" s="127">
        <v>120</v>
      </c>
      <c r="F16" s="127">
        <v>0.8</v>
      </c>
      <c r="G16" s="127">
        <v>40</v>
      </c>
      <c r="H16" s="129">
        <v>0.65</v>
      </c>
      <c r="I16" s="128">
        <v>30</v>
      </c>
      <c r="J16" s="225">
        <f t="shared" ref="J16:J22" si="15">(E16/F16)</f>
        <v>150</v>
      </c>
      <c r="K16" s="38">
        <f t="shared" si="8"/>
        <v>0.33333333333333331</v>
      </c>
      <c r="L16" s="221">
        <f t="shared" si="11"/>
        <v>247.5</v>
      </c>
      <c r="M16" s="222">
        <f t="shared" si="14"/>
        <v>345</v>
      </c>
      <c r="N16" s="222">
        <f t="shared" si="12"/>
        <v>540</v>
      </c>
      <c r="O16" s="223">
        <f t="shared" si="13"/>
        <v>1027.5</v>
      </c>
      <c r="P16" s="84">
        <f t="shared" si="4"/>
        <v>0.55000000000000004</v>
      </c>
      <c r="Q16" s="4">
        <f t="shared" si="5"/>
        <v>0.76666666666666672</v>
      </c>
      <c r="R16" s="4">
        <f t="shared" si="6"/>
        <v>1.2</v>
      </c>
      <c r="S16" s="5">
        <f t="shared" si="7"/>
        <v>2.2833333333333332</v>
      </c>
      <c r="T16" s="145">
        <f>K15/K16</f>
        <v>1.2000000000000002</v>
      </c>
      <c r="U16" s="146"/>
      <c r="V16" s="147"/>
      <c r="W16" s="189"/>
      <c r="X16" s="45"/>
      <c r="Y16" s="202"/>
      <c r="Z16" s="202"/>
      <c r="AA16" s="45"/>
      <c r="AB16" s="45"/>
      <c r="AC16" s="10"/>
      <c r="AD16" s="10"/>
      <c r="AE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</row>
    <row r="17" spans="1:49" x14ac:dyDescent="0.25">
      <c r="A17" s="189"/>
      <c r="B17" s="55">
        <f t="shared" si="10"/>
        <v>787.5</v>
      </c>
      <c r="C17" s="130" t="s">
        <v>84</v>
      </c>
      <c r="D17" s="131">
        <v>1050</v>
      </c>
      <c r="E17" s="132">
        <v>180</v>
      </c>
      <c r="F17" s="132">
        <v>0.6</v>
      </c>
      <c r="G17" s="132">
        <v>45</v>
      </c>
      <c r="H17" s="134">
        <v>0.7</v>
      </c>
      <c r="I17" s="133">
        <v>35</v>
      </c>
      <c r="J17" s="225">
        <f t="shared" si="15"/>
        <v>300</v>
      </c>
      <c r="K17" s="38">
        <f t="shared" si="8"/>
        <v>0.2857142857142857</v>
      </c>
      <c r="L17" s="221">
        <f t="shared" si="11"/>
        <v>510</v>
      </c>
      <c r="M17" s="222">
        <f t="shared" si="14"/>
        <v>720</v>
      </c>
      <c r="N17" s="222">
        <f t="shared" si="12"/>
        <v>1140</v>
      </c>
      <c r="O17" s="223">
        <f t="shared" si="13"/>
        <v>2190</v>
      </c>
      <c r="P17" s="8">
        <f t="shared" si="4"/>
        <v>0.48571428571428571</v>
      </c>
      <c r="Q17" s="4">
        <f t="shared" si="5"/>
        <v>0.68571428571428572</v>
      </c>
      <c r="R17" s="4">
        <f t="shared" si="6"/>
        <v>1.0857142857142856</v>
      </c>
      <c r="S17" s="5">
        <f t="shared" si="7"/>
        <v>2.0857142857142859</v>
      </c>
      <c r="T17" s="145">
        <f>K15/K17</f>
        <v>1.4000000000000001</v>
      </c>
      <c r="U17" s="146">
        <f>K16/K17</f>
        <v>1.1666666666666667</v>
      </c>
      <c r="V17" s="147"/>
      <c r="W17" s="189"/>
      <c r="X17" s="202"/>
      <c r="Y17" s="202"/>
      <c r="Z17" s="202"/>
      <c r="AA17" s="45"/>
      <c r="AB17" s="45"/>
      <c r="AC17" s="10"/>
      <c r="AD17" s="10"/>
      <c r="AE17" s="10"/>
    </row>
    <row r="18" spans="1:49" x14ac:dyDescent="0.25">
      <c r="A18" s="189"/>
      <c r="B18" s="55">
        <f t="shared" si="10"/>
        <v>1687.5</v>
      </c>
      <c r="C18" s="78" t="s">
        <v>85</v>
      </c>
      <c r="D18" s="33">
        <v>2250</v>
      </c>
      <c r="E18" s="2">
        <v>240</v>
      </c>
      <c r="F18" s="2">
        <v>0.4</v>
      </c>
      <c r="G18" s="2">
        <v>50</v>
      </c>
      <c r="H18" s="3">
        <v>0.75</v>
      </c>
      <c r="I18" s="34">
        <v>40</v>
      </c>
      <c r="J18" s="226">
        <f t="shared" si="15"/>
        <v>600</v>
      </c>
      <c r="K18" s="39">
        <f t="shared" si="8"/>
        <v>0.26666666666666666</v>
      </c>
      <c r="L18" s="218">
        <f t="shared" si="11"/>
        <v>1050</v>
      </c>
      <c r="M18" s="219">
        <f t="shared" si="14"/>
        <v>1500</v>
      </c>
      <c r="N18" s="219">
        <f t="shared" si="12"/>
        <v>2400</v>
      </c>
      <c r="O18" s="220">
        <f>J18+9*J18*H18</f>
        <v>4650</v>
      </c>
      <c r="P18" s="9">
        <f t="shared" si="4"/>
        <v>0.46666666666666667</v>
      </c>
      <c r="Q18" s="1">
        <f t="shared" si="5"/>
        <v>0.66666666666666663</v>
      </c>
      <c r="R18" s="1">
        <f t="shared" si="6"/>
        <v>1.0666666666666667</v>
      </c>
      <c r="S18" s="6">
        <f>O18/D18</f>
        <v>2.0666666666666669</v>
      </c>
      <c r="T18" s="145">
        <f>K15/K18</f>
        <v>1.5</v>
      </c>
      <c r="U18" s="146">
        <f>K16/K18</f>
        <v>1.25</v>
      </c>
      <c r="V18" s="147">
        <f>K17/K18</f>
        <v>1.0714285714285714</v>
      </c>
      <c r="W18" s="189"/>
      <c r="X18" s="45"/>
      <c r="Y18" s="202"/>
      <c r="Z18" s="202"/>
      <c r="AA18" s="45"/>
      <c r="AB18" s="45"/>
      <c r="AC18" s="10"/>
      <c r="AD18" s="10"/>
      <c r="AE18" s="10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0"/>
      <c r="AU18" s="11"/>
      <c r="AV18" s="11"/>
      <c r="AW18" s="11"/>
    </row>
    <row r="19" spans="1:49" x14ac:dyDescent="0.25">
      <c r="A19" s="189"/>
      <c r="B19" s="55">
        <f t="shared" si="10"/>
        <v>750</v>
      </c>
      <c r="C19" s="120" t="s">
        <v>6</v>
      </c>
      <c r="D19" s="121">
        <v>1000</v>
      </c>
      <c r="E19" s="122">
        <v>1000</v>
      </c>
      <c r="F19" s="122">
        <v>3.5</v>
      </c>
      <c r="G19" s="122">
        <v>50</v>
      </c>
      <c r="H19" s="124">
        <v>0.6</v>
      </c>
      <c r="I19" s="123">
        <v>30</v>
      </c>
      <c r="J19" s="225">
        <f t="shared" si="15"/>
        <v>285.71428571428572</v>
      </c>
      <c r="K19" s="38">
        <f t="shared" si="8"/>
        <v>0.2857142857142857</v>
      </c>
      <c r="L19" s="221">
        <f>J19+J19*H19</f>
        <v>457.14285714285711</v>
      </c>
      <c r="M19" s="222">
        <f t="shared" si="14"/>
        <v>628.57142857142856</v>
      </c>
      <c r="N19" s="222">
        <f t="shared" si="12"/>
        <v>971.42857142857133</v>
      </c>
      <c r="O19" s="223">
        <f t="shared" si="13"/>
        <v>1828.5714285714287</v>
      </c>
      <c r="P19" s="8">
        <f t="shared" si="4"/>
        <v>0.45714285714285713</v>
      </c>
      <c r="Q19" s="4">
        <f t="shared" si="5"/>
        <v>0.62857142857142856</v>
      </c>
      <c r="R19" s="4">
        <f t="shared" si="6"/>
        <v>0.97142857142857131</v>
      </c>
      <c r="S19" s="5">
        <f t="shared" si="7"/>
        <v>1.8285714285714287</v>
      </c>
      <c r="T19" s="145"/>
      <c r="U19" s="146"/>
      <c r="V19" s="147"/>
      <c r="W19" s="189"/>
      <c r="X19" s="202"/>
      <c r="Y19" s="202"/>
      <c r="Z19" s="202"/>
      <c r="AA19" s="45"/>
      <c r="AB19" s="45"/>
      <c r="AC19" s="10"/>
      <c r="AD19" s="10"/>
      <c r="AE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</row>
    <row r="20" spans="1:49" x14ac:dyDescent="0.25">
      <c r="A20" s="189"/>
      <c r="B20" s="55">
        <f t="shared" si="10"/>
        <v>3000</v>
      </c>
      <c r="C20" s="125" t="s">
        <v>82</v>
      </c>
      <c r="D20" s="126">
        <v>4000</v>
      </c>
      <c r="E20" s="127">
        <v>3500</v>
      </c>
      <c r="F20" s="127">
        <v>3.5</v>
      </c>
      <c r="G20" s="127">
        <v>60</v>
      </c>
      <c r="H20" s="129">
        <v>0.65</v>
      </c>
      <c r="I20" s="128">
        <v>30</v>
      </c>
      <c r="J20" s="225">
        <f t="shared" si="15"/>
        <v>1000</v>
      </c>
      <c r="K20" s="38">
        <f t="shared" si="8"/>
        <v>0.25</v>
      </c>
      <c r="L20" s="221">
        <f t="shared" si="11"/>
        <v>1650</v>
      </c>
      <c r="M20" s="222">
        <f t="shared" si="14"/>
        <v>2300</v>
      </c>
      <c r="N20" s="222">
        <f t="shared" si="12"/>
        <v>3600</v>
      </c>
      <c r="O20" s="223">
        <f t="shared" si="13"/>
        <v>6850</v>
      </c>
      <c r="P20" s="8">
        <f t="shared" si="4"/>
        <v>0.41249999999999998</v>
      </c>
      <c r="Q20" s="4">
        <f t="shared" si="5"/>
        <v>0.57499999999999996</v>
      </c>
      <c r="R20" s="4">
        <f t="shared" si="6"/>
        <v>0.9</v>
      </c>
      <c r="S20" s="5">
        <f t="shared" si="7"/>
        <v>1.7124999999999999</v>
      </c>
      <c r="T20" s="145">
        <f>K19/K20</f>
        <v>1.1428571428571428</v>
      </c>
      <c r="U20" s="146"/>
      <c r="V20" s="147"/>
      <c r="W20" s="189"/>
      <c r="X20" s="45"/>
      <c r="Y20" s="45"/>
      <c r="Z20" s="45"/>
      <c r="AA20" s="45"/>
      <c r="AB20" s="45"/>
      <c r="AC20" s="10"/>
      <c r="AD20" s="10"/>
      <c r="AE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</row>
    <row r="21" spans="1:49" x14ac:dyDescent="0.25">
      <c r="A21" s="189"/>
      <c r="B21" s="55">
        <f t="shared" si="10"/>
        <v>8625</v>
      </c>
      <c r="C21" s="130" t="s">
        <v>86</v>
      </c>
      <c r="D21" s="131">
        <v>11500</v>
      </c>
      <c r="E21" s="132">
        <v>7500</v>
      </c>
      <c r="F21" s="132">
        <v>3</v>
      </c>
      <c r="G21" s="132">
        <v>70</v>
      </c>
      <c r="H21" s="134">
        <v>0.7</v>
      </c>
      <c r="I21" s="133">
        <v>30</v>
      </c>
      <c r="J21" s="225">
        <f t="shared" si="15"/>
        <v>2500</v>
      </c>
      <c r="K21" s="38">
        <f t="shared" si="8"/>
        <v>0.21739130434782608</v>
      </c>
      <c r="L21" s="221">
        <f t="shared" si="11"/>
        <v>4250</v>
      </c>
      <c r="M21" s="222">
        <f t="shared" si="14"/>
        <v>6000</v>
      </c>
      <c r="N21" s="222">
        <f t="shared" si="12"/>
        <v>9500</v>
      </c>
      <c r="O21" s="223">
        <f t="shared" si="13"/>
        <v>18250</v>
      </c>
      <c r="P21" s="8">
        <f t="shared" si="4"/>
        <v>0.36956521739130432</v>
      </c>
      <c r="Q21" s="4">
        <f t="shared" si="5"/>
        <v>0.52173913043478259</v>
      </c>
      <c r="R21" s="4">
        <f t="shared" si="6"/>
        <v>0.82608695652173914</v>
      </c>
      <c r="S21" s="5">
        <f t="shared" si="7"/>
        <v>1.5869565217391304</v>
      </c>
      <c r="T21" s="145">
        <f>K19/K21</f>
        <v>1.3142857142857143</v>
      </c>
      <c r="U21" s="146">
        <f>K20/K21</f>
        <v>1.1500000000000001</v>
      </c>
      <c r="V21" s="147"/>
      <c r="W21" s="189"/>
      <c r="X21" s="202"/>
      <c r="Y21" s="45"/>
      <c r="Z21" s="45"/>
      <c r="AA21" s="45"/>
      <c r="AB21" s="45"/>
      <c r="AC21" s="10"/>
      <c r="AD21" s="10"/>
      <c r="AE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</row>
    <row r="22" spans="1:49" x14ac:dyDescent="0.25">
      <c r="A22" s="189"/>
      <c r="B22" s="55">
        <f t="shared" si="10"/>
        <v>19875</v>
      </c>
      <c r="C22" s="78" t="s">
        <v>87</v>
      </c>
      <c r="D22" s="33">
        <v>26500</v>
      </c>
      <c r="E22" s="2">
        <v>15000</v>
      </c>
      <c r="F22" s="2">
        <v>3</v>
      </c>
      <c r="G22" s="2">
        <v>80</v>
      </c>
      <c r="H22" s="3">
        <v>0.75</v>
      </c>
      <c r="I22" s="34">
        <v>30</v>
      </c>
      <c r="J22" s="226">
        <f t="shared" si="15"/>
        <v>5000</v>
      </c>
      <c r="K22" s="39">
        <f>J22/D22</f>
        <v>0.18867924528301888</v>
      </c>
      <c r="L22" s="218">
        <f t="shared" si="11"/>
        <v>8750</v>
      </c>
      <c r="M22" s="219">
        <f t="shared" si="14"/>
        <v>12500</v>
      </c>
      <c r="N22" s="219">
        <f t="shared" si="12"/>
        <v>20000</v>
      </c>
      <c r="O22" s="220">
        <f t="shared" si="13"/>
        <v>38750</v>
      </c>
      <c r="P22" s="9">
        <f t="shared" si="4"/>
        <v>0.330188679245283</v>
      </c>
      <c r="Q22" s="81">
        <f t="shared" si="5"/>
        <v>0.47169811320754718</v>
      </c>
      <c r="R22" s="1">
        <f t="shared" si="6"/>
        <v>0.75471698113207553</v>
      </c>
      <c r="S22" s="6">
        <f t="shared" si="7"/>
        <v>1.4622641509433962</v>
      </c>
      <c r="T22" s="145">
        <f>K19/K22</f>
        <v>1.514285714285714</v>
      </c>
      <c r="U22" s="146">
        <f>K20/K22</f>
        <v>1.325</v>
      </c>
      <c r="V22" s="147">
        <f>K21/K22</f>
        <v>1.152173913043478</v>
      </c>
      <c r="W22" s="189"/>
      <c r="X22" s="45"/>
      <c r="Y22" s="45"/>
      <c r="Z22" s="45"/>
      <c r="AA22" s="45"/>
      <c r="AB22" s="45"/>
      <c r="AC22" s="10"/>
      <c r="AD22" s="10"/>
      <c r="AE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</row>
    <row r="23" spans="1:49" x14ac:dyDescent="0.25">
      <c r="A23" s="189"/>
      <c r="B23" s="55">
        <f t="shared" si="10"/>
        <v>750</v>
      </c>
      <c r="C23" s="120" t="s">
        <v>5</v>
      </c>
      <c r="D23" s="121">
        <v>1000</v>
      </c>
      <c r="E23" s="122">
        <v>250</v>
      </c>
      <c r="F23" s="122">
        <v>0.45</v>
      </c>
      <c r="G23" s="122">
        <v>50</v>
      </c>
      <c r="H23" s="70"/>
      <c r="I23" s="137"/>
      <c r="J23" s="225">
        <f t="shared" ref="J23:J28" si="16">E23/F23</f>
        <v>555.55555555555554</v>
      </c>
      <c r="K23" s="38">
        <f t="shared" si="8"/>
        <v>0.55555555555555558</v>
      </c>
      <c r="L23" s="209">
        <f t="shared" ref="L23:L28" si="17">J23</f>
        <v>555.55555555555554</v>
      </c>
      <c r="M23" s="210">
        <f t="shared" ref="M23:M28" si="18">J23+2*(J23*H23)</f>
        <v>555.55555555555554</v>
      </c>
      <c r="N23" s="210">
        <f t="shared" ref="N23:N28" si="19">J23+4*(J23*H23)</f>
        <v>555.55555555555554</v>
      </c>
      <c r="O23" s="211">
        <f t="shared" ref="O23:O28" si="20">J23+9*(J23*H23)</f>
        <v>555.55555555555554</v>
      </c>
      <c r="P23" s="82">
        <f t="shared" si="4"/>
        <v>0.55555555555555558</v>
      </c>
      <c r="Q23" s="12">
        <f t="shared" si="5"/>
        <v>0.55555555555555558</v>
      </c>
      <c r="R23" s="12">
        <f t="shared" si="6"/>
        <v>0.55555555555555558</v>
      </c>
      <c r="S23" s="13">
        <f t="shared" si="7"/>
        <v>0.55555555555555558</v>
      </c>
      <c r="T23" s="148"/>
      <c r="U23" s="146"/>
      <c r="V23" s="147"/>
      <c r="W23" s="189"/>
      <c r="X23" s="202"/>
      <c r="Y23" s="45"/>
      <c r="Z23" s="45"/>
      <c r="AA23" s="205"/>
      <c r="AB23" s="45"/>
      <c r="AC23" s="10"/>
      <c r="AD23" s="10"/>
      <c r="AE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</row>
    <row r="24" spans="1:49" x14ac:dyDescent="0.25">
      <c r="A24" s="189"/>
      <c r="B24" s="55">
        <f t="shared" si="10"/>
        <v>3000</v>
      </c>
      <c r="C24" s="125" t="s">
        <v>82</v>
      </c>
      <c r="D24" s="126">
        <v>4000</v>
      </c>
      <c r="E24" s="127">
        <v>700</v>
      </c>
      <c r="F24" s="127">
        <v>0.35</v>
      </c>
      <c r="G24" s="127">
        <v>55</v>
      </c>
      <c r="H24" s="70"/>
      <c r="I24" s="137"/>
      <c r="J24" s="225">
        <f t="shared" si="16"/>
        <v>2000.0000000000002</v>
      </c>
      <c r="K24" s="38">
        <f t="shared" si="8"/>
        <v>0.50000000000000011</v>
      </c>
      <c r="L24" s="209">
        <f t="shared" si="17"/>
        <v>2000.0000000000002</v>
      </c>
      <c r="M24" s="210">
        <f t="shared" si="18"/>
        <v>2000.0000000000002</v>
      </c>
      <c r="N24" s="210">
        <f t="shared" si="19"/>
        <v>2000.0000000000002</v>
      </c>
      <c r="O24" s="211">
        <f t="shared" si="20"/>
        <v>2000.0000000000002</v>
      </c>
      <c r="P24" s="27">
        <f t="shared" si="4"/>
        <v>0.50000000000000011</v>
      </c>
      <c r="Q24" s="12">
        <f>M24/D24</f>
        <v>0.50000000000000011</v>
      </c>
      <c r="R24" s="12">
        <f t="shared" si="6"/>
        <v>0.50000000000000011</v>
      </c>
      <c r="S24" s="13">
        <f t="shared" si="7"/>
        <v>0.50000000000000011</v>
      </c>
      <c r="T24" s="145">
        <f>K23/K24</f>
        <v>1.1111111111111109</v>
      </c>
      <c r="U24" s="146"/>
      <c r="V24" s="147"/>
      <c r="W24" s="189"/>
      <c r="X24" s="45"/>
      <c r="Y24" s="45"/>
      <c r="Z24" s="45"/>
      <c r="AA24" s="45"/>
      <c r="AB24" s="45"/>
      <c r="AC24" s="10"/>
      <c r="AD24" s="10"/>
      <c r="AE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</row>
    <row r="25" spans="1:49" x14ac:dyDescent="0.25">
      <c r="A25" s="189"/>
      <c r="B25" s="55">
        <f t="shared" si="10"/>
        <v>8625</v>
      </c>
      <c r="C25" s="130" t="s">
        <v>86</v>
      </c>
      <c r="D25" s="131">
        <v>11500</v>
      </c>
      <c r="E25" s="132">
        <v>1350</v>
      </c>
      <c r="F25" s="132">
        <v>0.25</v>
      </c>
      <c r="G25" s="132">
        <v>60</v>
      </c>
      <c r="H25" s="70"/>
      <c r="I25" s="137"/>
      <c r="J25" s="225">
        <f t="shared" si="16"/>
        <v>5400</v>
      </c>
      <c r="K25" s="38">
        <f t="shared" si="8"/>
        <v>0.46956521739130436</v>
      </c>
      <c r="L25" s="209">
        <f t="shared" si="17"/>
        <v>5400</v>
      </c>
      <c r="M25" s="210">
        <f t="shared" si="18"/>
        <v>5400</v>
      </c>
      <c r="N25" s="210">
        <f t="shared" si="19"/>
        <v>5400</v>
      </c>
      <c r="O25" s="211">
        <f t="shared" si="20"/>
        <v>5400</v>
      </c>
      <c r="P25" s="27">
        <f t="shared" si="4"/>
        <v>0.46956521739130436</v>
      </c>
      <c r="Q25" s="12">
        <f t="shared" si="5"/>
        <v>0.46956521739130436</v>
      </c>
      <c r="R25" s="12">
        <f t="shared" si="6"/>
        <v>0.46956521739130436</v>
      </c>
      <c r="S25" s="13">
        <f t="shared" si="7"/>
        <v>0.46956521739130436</v>
      </c>
      <c r="T25" s="145">
        <f>K23/K25</f>
        <v>1.1831275720164609</v>
      </c>
      <c r="U25" s="146">
        <f>K24/K25</f>
        <v>1.0648148148148151</v>
      </c>
      <c r="V25" s="147"/>
      <c r="W25" s="189"/>
      <c r="X25" s="45"/>
      <c r="Y25" s="45"/>
      <c r="Z25" s="45"/>
      <c r="AA25" s="45"/>
      <c r="AB25" s="45"/>
      <c r="AC25" s="10"/>
      <c r="AD25" s="10"/>
      <c r="AE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</row>
    <row r="26" spans="1:49" x14ac:dyDescent="0.25">
      <c r="A26" s="189"/>
      <c r="B26" s="55">
        <f t="shared" si="10"/>
        <v>19875</v>
      </c>
      <c r="C26" s="78" t="s">
        <v>87</v>
      </c>
      <c r="D26" s="33">
        <v>26500</v>
      </c>
      <c r="E26" s="2">
        <v>1800</v>
      </c>
      <c r="F26" s="2">
        <v>0.15</v>
      </c>
      <c r="G26" s="2">
        <v>65</v>
      </c>
      <c r="H26" s="2"/>
      <c r="I26" s="34"/>
      <c r="J26" s="226">
        <f t="shared" si="16"/>
        <v>12000</v>
      </c>
      <c r="K26" s="39">
        <f t="shared" si="8"/>
        <v>0.45283018867924529</v>
      </c>
      <c r="L26" s="212">
        <f t="shared" si="17"/>
        <v>12000</v>
      </c>
      <c r="M26" s="213">
        <f t="shared" si="18"/>
        <v>12000</v>
      </c>
      <c r="N26" s="213">
        <f t="shared" si="19"/>
        <v>12000</v>
      </c>
      <c r="O26" s="214">
        <f t="shared" si="20"/>
        <v>12000</v>
      </c>
      <c r="P26" s="25">
        <f t="shared" si="4"/>
        <v>0.45283018867924529</v>
      </c>
      <c r="Q26" s="83">
        <f t="shared" si="5"/>
        <v>0.45283018867924529</v>
      </c>
      <c r="R26" s="14">
        <f t="shared" si="6"/>
        <v>0.45283018867924529</v>
      </c>
      <c r="S26" s="15">
        <f t="shared" si="7"/>
        <v>0.45283018867924529</v>
      </c>
      <c r="T26" s="145">
        <f>K23/K26</f>
        <v>1.2268518518518519</v>
      </c>
      <c r="U26" s="146">
        <f>K24/K26</f>
        <v>1.104166666666667</v>
      </c>
      <c r="V26" s="147">
        <f>K25/K26</f>
        <v>1.0369565217391303</v>
      </c>
      <c r="W26" s="189"/>
      <c r="X26" s="45"/>
      <c r="Y26" s="45"/>
      <c r="Z26" s="45"/>
      <c r="AA26" s="45"/>
      <c r="AB26" s="45"/>
      <c r="AC26" s="10"/>
      <c r="AD26" s="10"/>
      <c r="AE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</row>
    <row r="27" spans="1:49" x14ac:dyDescent="0.25">
      <c r="A27" s="189"/>
      <c r="B27" s="55">
        <f t="shared" si="10"/>
        <v>15000</v>
      </c>
      <c r="C27" s="120" t="s">
        <v>10</v>
      </c>
      <c r="D27" s="121">
        <v>20000</v>
      </c>
      <c r="E27" s="122">
        <v>27500</v>
      </c>
      <c r="F27" s="122">
        <v>5</v>
      </c>
      <c r="G27" s="122">
        <v>100</v>
      </c>
      <c r="H27" s="70"/>
      <c r="I27" s="137"/>
      <c r="J27" s="225">
        <f t="shared" si="16"/>
        <v>5500</v>
      </c>
      <c r="K27" s="38">
        <f t="shared" si="8"/>
        <v>0.27500000000000002</v>
      </c>
      <c r="L27" s="209">
        <f t="shared" si="17"/>
        <v>5500</v>
      </c>
      <c r="M27" s="210">
        <f t="shared" si="18"/>
        <v>5500</v>
      </c>
      <c r="N27" s="210">
        <f t="shared" si="19"/>
        <v>5500</v>
      </c>
      <c r="O27" s="211">
        <f t="shared" si="20"/>
        <v>5500</v>
      </c>
      <c r="P27" s="27">
        <f t="shared" si="4"/>
        <v>0.27500000000000002</v>
      </c>
      <c r="Q27" s="12">
        <f t="shared" si="5"/>
        <v>0.27500000000000002</v>
      </c>
      <c r="R27" s="12">
        <f t="shared" si="6"/>
        <v>0.27500000000000002</v>
      </c>
      <c r="S27" s="13">
        <f t="shared" si="7"/>
        <v>0.27500000000000002</v>
      </c>
      <c r="T27" s="148"/>
      <c r="U27" s="146"/>
      <c r="V27" s="147"/>
      <c r="W27" s="189"/>
      <c r="X27" s="45"/>
      <c r="Y27" s="45"/>
      <c r="Z27" s="45"/>
      <c r="AA27" s="45"/>
      <c r="AB27" s="45"/>
      <c r="AC27" s="10"/>
      <c r="AD27" s="10"/>
      <c r="AE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</row>
    <row r="28" spans="1:49" ht="15.75" thickBot="1" x14ac:dyDescent="0.3">
      <c r="A28" s="189"/>
      <c r="B28" s="41">
        <f t="shared" si="10"/>
        <v>52500</v>
      </c>
      <c r="C28" s="79" t="s">
        <v>88</v>
      </c>
      <c r="D28" s="35">
        <v>70000</v>
      </c>
      <c r="E28" s="7">
        <v>40000</v>
      </c>
      <c r="F28" s="7">
        <v>2.5</v>
      </c>
      <c r="G28" s="7">
        <v>150</v>
      </c>
      <c r="H28" s="7"/>
      <c r="I28" s="36"/>
      <c r="J28" s="227">
        <f t="shared" si="16"/>
        <v>16000</v>
      </c>
      <c r="K28" s="40">
        <f>J28/D28</f>
        <v>0.22857142857142856</v>
      </c>
      <c r="L28" s="215">
        <f t="shared" si="17"/>
        <v>16000</v>
      </c>
      <c r="M28" s="216">
        <f t="shared" si="18"/>
        <v>16000</v>
      </c>
      <c r="N28" s="216">
        <f t="shared" si="19"/>
        <v>16000</v>
      </c>
      <c r="O28" s="217">
        <f t="shared" si="20"/>
        <v>16000</v>
      </c>
      <c r="P28" s="28">
        <f t="shared" si="4"/>
        <v>0.22857142857142856</v>
      </c>
      <c r="Q28" s="16">
        <f t="shared" si="5"/>
        <v>0.22857142857142856</v>
      </c>
      <c r="R28" s="16">
        <f t="shared" si="6"/>
        <v>0.22857142857142856</v>
      </c>
      <c r="S28" s="17">
        <f t="shared" si="7"/>
        <v>0.22857142857142856</v>
      </c>
      <c r="T28" s="149">
        <f>K27/K28</f>
        <v>1.2031250000000002</v>
      </c>
      <c r="U28" s="150"/>
      <c r="V28" s="151"/>
      <c r="W28" s="189"/>
      <c r="X28" s="45"/>
      <c r="Y28" s="45"/>
      <c r="Z28" s="45"/>
      <c r="AA28" s="45"/>
      <c r="AB28" s="45"/>
      <c r="AC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</row>
    <row r="29" spans="1:49" x14ac:dyDescent="0.25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45"/>
      <c r="U29" s="45"/>
      <c r="V29" s="45"/>
      <c r="W29" s="45"/>
      <c r="X29" s="45"/>
      <c r="Y29" s="45"/>
      <c r="Z29" s="189"/>
      <c r="AA29" s="189"/>
      <c r="AB29" s="189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</row>
    <row r="30" spans="1:49" x14ac:dyDescent="0.25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45"/>
      <c r="U30" s="45"/>
      <c r="V30" s="45"/>
      <c r="W30" s="45"/>
      <c r="X30" s="199"/>
      <c r="Y30" s="199"/>
      <c r="Z30" s="194"/>
      <c r="AA30" s="200"/>
      <c r="AB30" s="189"/>
      <c r="AC30" s="22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</row>
    <row r="31" spans="1:49" x14ac:dyDescent="0.25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45"/>
      <c r="U31" s="45"/>
      <c r="V31" s="45"/>
      <c r="W31" s="45"/>
      <c r="X31" s="199"/>
      <c r="Y31" s="199"/>
      <c r="Z31" s="194"/>
      <c r="AA31" s="201"/>
      <c r="AB31" s="194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</row>
    <row r="32" spans="1:49" x14ac:dyDescent="0.25">
      <c r="A32" s="189"/>
      <c r="B32" s="189"/>
      <c r="C32" s="189"/>
      <c r="D32" s="189"/>
      <c r="E32" s="189"/>
      <c r="F32" s="189"/>
      <c r="G32" s="45"/>
      <c r="H32" s="189"/>
      <c r="I32" s="190" t="s">
        <v>74</v>
      </c>
      <c r="J32" s="189"/>
      <c r="K32" s="189"/>
      <c r="L32" s="189"/>
      <c r="M32" s="189"/>
      <c r="N32" s="189"/>
      <c r="O32" s="189"/>
      <c r="P32" s="189"/>
      <c r="Q32" s="189"/>
      <c r="R32" s="189"/>
      <c r="S32" s="45"/>
      <c r="T32" s="45"/>
      <c r="U32" s="45"/>
      <c r="V32" s="45"/>
      <c r="W32" s="199"/>
      <c r="X32" s="199"/>
      <c r="Y32" s="194"/>
      <c r="Z32" s="201"/>
      <c r="AA32" s="189"/>
      <c r="AB32" s="194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</row>
    <row r="33" spans="1:49" ht="15.75" thickBot="1" x14ac:dyDescent="0.3">
      <c r="A33" s="189"/>
      <c r="B33" s="189"/>
      <c r="C33" s="189"/>
      <c r="D33" s="189"/>
      <c r="E33" s="189"/>
      <c r="F33" s="189"/>
      <c r="G33" s="45"/>
      <c r="H33" s="189"/>
      <c r="I33" s="190"/>
      <c r="J33" s="189"/>
      <c r="K33" s="189"/>
      <c r="L33" s="189"/>
      <c r="M33" s="189"/>
      <c r="N33" s="189"/>
      <c r="O33" s="189"/>
      <c r="P33" s="189"/>
      <c r="Q33" s="189"/>
      <c r="R33" s="189"/>
      <c r="S33" s="45"/>
      <c r="T33" s="45"/>
      <c r="U33" s="45"/>
      <c r="V33" s="45"/>
      <c r="W33" s="199"/>
      <c r="X33" s="199"/>
      <c r="Y33" s="194"/>
      <c r="Z33" s="201"/>
      <c r="AA33" s="189"/>
      <c r="AB33" s="194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</row>
    <row r="34" spans="1:49" ht="15.75" thickBot="1" x14ac:dyDescent="0.3">
      <c r="A34" s="189"/>
      <c r="B34" s="189"/>
      <c r="C34" s="189"/>
      <c r="D34" s="189"/>
      <c r="E34" s="189"/>
      <c r="F34" s="85" t="s">
        <v>53</v>
      </c>
      <c r="G34" s="45"/>
      <c r="H34" s="189"/>
      <c r="I34" s="191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01" t="s">
        <v>59</v>
      </c>
      <c r="V34" s="102"/>
      <c r="W34" s="199"/>
      <c r="X34" s="199"/>
      <c r="Y34" s="194"/>
      <c r="Z34" s="201"/>
      <c r="AA34" s="189"/>
      <c r="AB34" s="194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</row>
    <row r="35" spans="1:49" ht="15.75" customHeight="1" thickBot="1" x14ac:dyDescent="0.3">
      <c r="A35" s="189"/>
      <c r="B35" s="56"/>
      <c r="C35" s="60" t="s">
        <v>33</v>
      </c>
      <c r="D35" s="60" t="s">
        <v>30</v>
      </c>
      <c r="E35" s="60" t="s">
        <v>5</v>
      </c>
      <c r="F35" s="60" t="s">
        <v>52</v>
      </c>
      <c r="G35" s="63" t="s">
        <v>51</v>
      </c>
      <c r="H35" s="61" t="s">
        <v>50</v>
      </c>
      <c r="I35" s="62" t="s">
        <v>49</v>
      </c>
      <c r="J35" s="189"/>
      <c r="K35" s="189"/>
      <c r="L35" s="29" t="s">
        <v>54</v>
      </c>
      <c r="M35" s="100">
        <v>120</v>
      </c>
      <c r="N35" s="192" t="s">
        <v>69</v>
      </c>
      <c r="O35" s="189"/>
      <c r="P35" s="189"/>
      <c r="Q35" s="189"/>
      <c r="R35" s="109" t="s">
        <v>91</v>
      </c>
      <c r="S35" s="110"/>
      <c r="T35" s="189"/>
      <c r="U35" s="103"/>
      <c r="V35" s="104"/>
      <c r="W35" s="45"/>
      <c r="X35" s="45"/>
      <c r="Y35" s="45"/>
      <c r="Z35" s="189"/>
      <c r="AA35" s="189"/>
      <c r="AB35" s="189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</row>
    <row r="36" spans="1:49" ht="15.75" thickBot="1" x14ac:dyDescent="0.3">
      <c r="A36" s="189"/>
      <c r="B36" s="57" t="s">
        <v>14</v>
      </c>
      <c r="C36" s="186">
        <v>50</v>
      </c>
      <c r="D36" s="185">
        <v>300</v>
      </c>
      <c r="E36" s="205">
        <v>70</v>
      </c>
      <c r="F36" s="99">
        <v>4</v>
      </c>
      <c r="G36" s="71">
        <f>E36*20/1000</f>
        <v>1.4</v>
      </c>
      <c r="H36" s="72">
        <f>G36*0.5</f>
        <v>0.7</v>
      </c>
      <c r="I36" s="230">
        <f>D36/C36*G36</f>
        <v>8.3999999999999986</v>
      </c>
      <c r="J36" s="189"/>
      <c r="K36" s="189"/>
      <c r="L36" s="172" t="s">
        <v>76</v>
      </c>
      <c r="M36" s="169" t="s">
        <v>55</v>
      </c>
      <c r="N36" s="170" t="s">
        <v>56</v>
      </c>
      <c r="O36" s="171" t="s">
        <v>57</v>
      </c>
      <c r="P36" s="32" t="s">
        <v>58</v>
      </c>
      <c r="Q36" s="189"/>
      <c r="R36" s="111" t="s">
        <v>19</v>
      </c>
      <c r="S36" s="112">
        <f>2.03/H41</f>
        <v>1.5615384615384613</v>
      </c>
      <c r="T36" s="189" t="s">
        <v>90</v>
      </c>
      <c r="U36" s="105"/>
      <c r="V36" s="106"/>
      <c r="W36" s="45"/>
      <c r="X36" s="45"/>
      <c r="Y36" s="45"/>
      <c r="Z36" s="45"/>
      <c r="AA36" s="45"/>
      <c r="AB36" s="45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</row>
    <row r="37" spans="1:49" ht="15.75" thickBot="1" x14ac:dyDescent="0.3">
      <c r="A37" s="189"/>
      <c r="B37" s="57" t="s">
        <v>15</v>
      </c>
      <c r="C37" s="186">
        <v>100</v>
      </c>
      <c r="D37" s="185">
        <v>700</v>
      </c>
      <c r="E37" s="205">
        <v>65</v>
      </c>
      <c r="F37" s="70"/>
      <c r="G37" s="64">
        <f t="shared" ref="G37:G50" si="21">E37*20/1000</f>
        <v>1.3</v>
      </c>
      <c r="H37" s="138">
        <f>G37</f>
        <v>1.3</v>
      </c>
      <c r="I37" s="230">
        <f>D37/C37*G37</f>
        <v>9.1</v>
      </c>
      <c r="J37" s="189"/>
      <c r="K37" s="23" t="s">
        <v>15</v>
      </c>
      <c r="L37" s="180">
        <f t="shared" ref="L37:L51" si="22">(M$35-1)/G37</f>
        <v>91.538461538461533</v>
      </c>
      <c r="M37" s="174">
        <f>L37</f>
        <v>91.538461538461533</v>
      </c>
      <c r="N37" s="174">
        <f t="shared" ref="N37:P37" si="23">M37</f>
        <v>91.538461538461533</v>
      </c>
      <c r="O37" s="174">
        <f t="shared" si="23"/>
        <v>91.538461538461533</v>
      </c>
      <c r="P37" s="175">
        <f t="shared" si="23"/>
        <v>91.538461538461533</v>
      </c>
      <c r="Q37" s="189"/>
      <c r="R37" s="109" t="s">
        <v>92</v>
      </c>
      <c r="S37" s="110"/>
      <c r="T37" s="189"/>
      <c r="U37" s="107" t="s">
        <v>55</v>
      </c>
      <c r="V37" s="233">
        <v>0.4285714285714286</v>
      </c>
      <c r="W37" s="45"/>
      <c r="X37" s="45"/>
      <c r="Y37" s="45"/>
      <c r="Z37" s="45"/>
      <c r="AA37" s="45"/>
      <c r="AB37" s="45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</row>
    <row r="38" spans="1:49" x14ac:dyDescent="0.25">
      <c r="A38" s="189"/>
      <c r="B38" s="57" t="s">
        <v>16</v>
      </c>
      <c r="C38" s="186">
        <v>250</v>
      </c>
      <c r="D38" s="186">
        <v>1400</v>
      </c>
      <c r="E38" s="205">
        <v>80</v>
      </c>
      <c r="F38" s="70"/>
      <c r="G38" s="71">
        <f t="shared" si="21"/>
        <v>1.6</v>
      </c>
      <c r="H38" s="72">
        <f>G38*0.5</f>
        <v>0.8</v>
      </c>
      <c r="I38" s="230">
        <f>D38/C38*G38</f>
        <v>8.9599999999999991</v>
      </c>
      <c r="J38" s="189"/>
      <c r="K38" s="166" t="s">
        <v>16</v>
      </c>
      <c r="L38" s="181">
        <f t="shared" si="22"/>
        <v>74.375</v>
      </c>
      <c r="M38" s="182">
        <f t="shared" ref="M38:M51" si="24">L38/0.7</f>
        <v>106.25</v>
      </c>
      <c r="N38" s="176">
        <f t="shared" ref="N38:N51" si="25">L38/0.65</f>
        <v>114.42307692307692</v>
      </c>
      <c r="O38" s="176">
        <f t="shared" ref="O38:O51" si="26">L38/0.55</f>
        <v>135.22727272727272</v>
      </c>
      <c r="P38" s="177">
        <f t="shared" ref="P38:P51" si="27">L38/0.5</f>
        <v>148.75</v>
      </c>
      <c r="Q38" s="189"/>
      <c r="R38" s="113" t="s">
        <v>23</v>
      </c>
      <c r="S38" s="114">
        <f>1.53/H45</f>
        <v>1.02</v>
      </c>
      <c r="T38" s="189" t="s">
        <v>90</v>
      </c>
      <c r="U38" s="107" t="s">
        <v>56</v>
      </c>
      <c r="V38" s="233">
        <v>7.6923076923076802E-2</v>
      </c>
      <c r="W38" s="45"/>
      <c r="X38" s="45"/>
      <c r="Y38" s="45"/>
      <c r="Z38" s="45"/>
      <c r="AA38" s="45"/>
      <c r="AB38" s="45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</row>
    <row r="39" spans="1:49" ht="15.75" thickBot="1" x14ac:dyDescent="0.3">
      <c r="A39" s="189"/>
      <c r="B39" s="58" t="s">
        <v>17</v>
      </c>
      <c r="C39" s="187">
        <v>500</v>
      </c>
      <c r="D39" s="187">
        <v>3700</v>
      </c>
      <c r="E39" s="228">
        <v>50</v>
      </c>
      <c r="F39" s="2"/>
      <c r="G39" s="33">
        <f t="shared" si="21"/>
        <v>1</v>
      </c>
      <c r="H39" s="73">
        <f>G39*0.5</f>
        <v>0.5</v>
      </c>
      <c r="I39" s="231">
        <f>D39/C39*G39</f>
        <v>7.4</v>
      </c>
      <c r="J39" s="189"/>
      <c r="K39" s="167" t="s">
        <v>17</v>
      </c>
      <c r="L39" s="181">
        <f t="shared" si="22"/>
        <v>119</v>
      </c>
      <c r="M39" s="182">
        <f t="shared" si="24"/>
        <v>170</v>
      </c>
      <c r="N39" s="176">
        <f t="shared" si="25"/>
        <v>183.07692307692307</v>
      </c>
      <c r="O39" s="176">
        <f t="shared" si="26"/>
        <v>216.36363636363635</v>
      </c>
      <c r="P39" s="177">
        <f t="shared" si="27"/>
        <v>238</v>
      </c>
      <c r="Q39" s="189"/>
      <c r="R39" s="115" t="s">
        <v>27</v>
      </c>
      <c r="S39" s="116">
        <f>1.53/H49</f>
        <v>0.95624999999999993</v>
      </c>
      <c r="T39" s="189" t="s">
        <v>90</v>
      </c>
      <c r="U39" s="107" t="s">
        <v>57</v>
      </c>
      <c r="V39" s="233">
        <v>0.18181818181818188</v>
      </c>
      <c r="W39" s="189"/>
      <c r="X39" s="45"/>
      <c r="Y39" s="45"/>
      <c r="Z39" s="189"/>
      <c r="AA39" s="189"/>
      <c r="AB39" s="189"/>
    </row>
    <row r="40" spans="1:49" ht="15.75" thickBot="1" x14ac:dyDescent="0.3">
      <c r="A40" s="189"/>
      <c r="B40" s="57" t="s">
        <v>18</v>
      </c>
      <c r="C40" s="186">
        <v>1000</v>
      </c>
      <c r="D40" s="186">
        <v>6000</v>
      </c>
      <c r="E40" s="205">
        <v>60</v>
      </c>
      <c r="F40" s="99">
        <v>60</v>
      </c>
      <c r="G40" s="71">
        <f t="shared" si="21"/>
        <v>1.2</v>
      </c>
      <c r="H40" s="72">
        <f>G40*0.5</f>
        <v>0.6</v>
      </c>
      <c r="I40" s="230">
        <f>D40/C40*G40*0.8*1.05</f>
        <v>6.048</v>
      </c>
      <c r="J40" s="189"/>
      <c r="K40" s="165" t="s">
        <v>31</v>
      </c>
      <c r="L40" s="181">
        <f t="shared" si="22"/>
        <v>99.166666666666671</v>
      </c>
      <c r="M40" s="182">
        <f t="shared" si="24"/>
        <v>141.66666666666669</v>
      </c>
      <c r="N40" s="182">
        <f t="shared" si="25"/>
        <v>152.56410256410257</v>
      </c>
      <c r="O40" s="176">
        <f t="shared" si="26"/>
        <v>180.30303030303028</v>
      </c>
      <c r="P40" s="177">
        <f t="shared" si="27"/>
        <v>198.33333333333334</v>
      </c>
      <c r="Q40" s="189"/>
      <c r="R40" s="189"/>
      <c r="S40" s="189"/>
      <c r="T40" s="189"/>
      <c r="U40" s="108" t="s">
        <v>58</v>
      </c>
      <c r="V40" s="234">
        <v>0.10000000000000003</v>
      </c>
      <c r="W40" s="189"/>
      <c r="X40" s="45"/>
      <c r="Y40" s="45"/>
      <c r="Z40" s="189"/>
      <c r="AA40" s="189"/>
      <c r="AB40" s="189"/>
    </row>
    <row r="41" spans="1:49" ht="15.75" thickBot="1" x14ac:dyDescent="0.3">
      <c r="A41" s="189"/>
      <c r="B41" s="57" t="s">
        <v>19</v>
      </c>
      <c r="C41" s="186">
        <v>2000</v>
      </c>
      <c r="D41" s="186">
        <v>14000</v>
      </c>
      <c r="E41" s="205">
        <v>65</v>
      </c>
      <c r="F41" s="70"/>
      <c r="G41" s="64">
        <f t="shared" si="21"/>
        <v>1.3</v>
      </c>
      <c r="H41" s="65">
        <v>1.3</v>
      </c>
      <c r="I41" s="230">
        <f>D41/C41*G41</f>
        <v>9.1</v>
      </c>
      <c r="J41" s="189"/>
      <c r="K41" s="24" t="s">
        <v>19</v>
      </c>
      <c r="L41" s="173">
        <f t="shared" si="22"/>
        <v>91.538461538461533</v>
      </c>
      <c r="M41" s="182">
        <f>L41</f>
        <v>91.538461538461533</v>
      </c>
      <c r="N41" s="182">
        <f>M41</f>
        <v>91.538461538461533</v>
      </c>
      <c r="O41" s="176">
        <f>N41</f>
        <v>91.538461538461533</v>
      </c>
      <c r="P41" s="177">
        <f>O41</f>
        <v>91.538461538461533</v>
      </c>
      <c r="Q41" s="189"/>
      <c r="R41" s="189"/>
      <c r="S41" s="189"/>
      <c r="T41" s="189"/>
      <c r="U41" s="189"/>
      <c r="V41" s="189"/>
      <c r="W41" s="189"/>
      <c r="X41" s="45"/>
      <c r="Y41" s="45"/>
      <c r="Z41" s="189"/>
      <c r="AA41" s="189"/>
      <c r="AB41" s="189"/>
    </row>
    <row r="42" spans="1:49" ht="15.75" x14ac:dyDescent="0.25">
      <c r="A42" s="189"/>
      <c r="B42" s="57" t="s">
        <v>20</v>
      </c>
      <c r="C42" s="186">
        <v>4000</v>
      </c>
      <c r="D42" s="186">
        <v>30000</v>
      </c>
      <c r="E42" s="205">
        <v>90</v>
      </c>
      <c r="F42" s="70"/>
      <c r="G42" s="74">
        <f t="shared" si="21"/>
        <v>1.8</v>
      </c>
      <c r="H42" s="72">
        <f>G42*0.5</f>
        <v>0.9</v>
      </c>
      <c r="I42" s="230">
        <f>D42/C42*G42*0.6</f>
        <v>8.1</v>
      </c>
      <c r="J42" s="189"/>
      <c r="K42" s="166" t="s">
        <v>20</v>
      </c>
      <c r="L42" s="173">
        <f t="shared" si="22"/>
        <v>66.111111111111114</v>
      </c>
      <c r="M42" s="176">
        <f t="shared" si="24"/>
        <v>94.444444444444457</v>
      </c>
      <c r="N42" s="182">
        <f t="shared" si="25"/>
        <v>101.70940170940172</v>
      </c>
      <c r="O42" s="182">
        <f t="shared" si="26"/>
        <v>120.20202020202019</v>
      </c>
      <c r="P42" s="177">
        <f t="shared" si="27"/>
        <v>132.22222222222223</v>
      </c>
      <c r="Q42" s="189"/>
      <c r="R42" s="161" t="s">
        <v>95</v>
      </c>
      <c r="S42" s="162"/>
      <c r="T42" s="30" t="s">
        <v>60</v>
      </c>
      <c r="U42" s="69" t="s">
        <v>70</v>
      </c>
      <c r="V42" s="189"/>
      <c r="W42" s="189"/>
      <c r="X42" s="45"/>
      <c r="Y42" s="45"/>
      <c r="Z42" s="189"/>
      <c r="AA42" s="189"/>
      <c r="AB42" s="189"/>
    </row>
    <row r="43" spans="1:49" x14ac:dyDescent="0.25">
      <c r="A43" s="189"/>
      <c r="B43" s="58" t="s">
        <v>21</v>
      </c>
      <c r="C43" s="187">
        <v>8000</v>
      </c>
      <c r="D43" s="187">
        <v>80000</v>
      </c>
      <c r="E43" s="228">
        <v>60</v>
      </c>
      <c r="F43" s="2"/>
      <c r="G43" s="75">
        <f t="shared" si="21"/>
        <v>1.2</v>
      </c>
      <c r="H43" s="73">
        <f>G43*0.5</f>
        <v>0.6</v>
      </c>
      <c r="I43" s="231">
        <f>D43/C43*G43*0.6</f>
        <v>7.1999999999999993</v>
      </c>
      <c r="J43" s="189"/>
      <c r="K43" s="167" t="s">
        <v>21</v>
      </c>
      <c r="L43" s="173">
        <f t="shared" si="22"/>
        <v>99.166666666666671</v>
      </c>
      <c r="M43" s="176">
        <f t="shared" si="24"/>
        <v>141.66666666666669</v>
      </c>
      <c r="N43" s="182">
        <f t="shared" si="25"/>
        <v>152.56410256410257</v>
      </c>
      <c r="O43" s="182">
        <f t="shared" si="26"/>
        <v>180.30303030303028</v>
      </c>
      <c r="P43" s="177">
        <f t="shared" si="27"/>
        <v>198.33333333333334</v>
      </c>
      <c r="Q43" s="189"/>
      <c r="R43" s="95" t="s">
        <v>61</v>
      </c>
      <c r="S43" s="96"/>
      <c r="T43" s="67">
        <f>(L40*0.67+M40*0.33)-L41</f>
        <v>21.653205128205158</v>
      </c>
      <c r="U43" s="163">
        <f t="shared" ref="U43:U50" si="28">T43/15</f>
        <v>1.4435470085470106</v>
      </c>
      <c r="V43" s="193" t="s">
        <v>72</v>
      </c>
      <c r="W43" s="189"/>
      <c r="X43" s="45"/>
      <c r="Y43" s="45"/>
      <c r="Z43" s="189"/>
      <c r="AA43" s="189"/>
      <c r="AB43" s="189"/>
    </row>
    <row r="44" spans="1:49" x14ac:dyDescent="0.25">
      <c r="A44" s="189"/>
      <c r="B44" s="57" t="s">
        <v>22</v>
      </c>
      <c r="C44" s="186">
        <v>15000</v>
      </c>
      <c r="D44" s="186">
        <v>120000</v>
      </c>
      <c r="E44" s="205">
        <v>70</v>
      </c>
      <c r="F44" s="99">
        <v>1000</v>
      </c>
      <c r="G44" s="74">
        <f t="shared" si="21"/>
        <v>1.4</v>
      </c>
      <c r="H44" s="72">
        <f>G44*0.5</f>
        <v>0.7</v>
      </c>
      <c r="I44" s="230">
        <f>D44/C44*G44*0.55*1.1</f>
        <v>6.7760000000000007</v>
      </c>
      <c r="J44" s="189"/>
      <c r="K44" s="165" t="s">
        <v>22</v>
      </c>
      <c r="L44" s="173">
        <f t="shared" si="22"/>
        <v>85</v>
      </c>
      <c r="M44" s="176">
        <f t="shared" si="24"/>
        <v>121.42857142857143</v>
      </c>
      <c r="N44" s="176">
        <f t="shared" si="25"/>
        <v>130.76923076923077</v>
      </c>
      <c r="O44" s="182">
        <f t="shared" si="26"/>
        <v>154.54545454545453</v>
      </c>
      <c r="P44" s="177">
        <f t="shared" si="27"/>
        <v>170</v>
      </c>
      <c r="Q44" s="189"/>
      <c r="R44" s="93" t="s">
        <v>62</v>
      </c>
      <c r="S44" s="94"/>
      <c r="T44" s="67">
        <f>L41-(L42+M42)/2</f>
        <v>11.260683760683747</v>
      </c>
      <c r="U44" s="163">
        <f t="shared" si="28"/>
        <v>0.75071225071224978</v>
      </c>
      <c r="V44" s="193" t="s">
        <v>73</v>
      </c>
      <c r="W44" s="189"/>
      <c r="X44" s="45"/>
      <c r="Y44" s="45"/>
      <c r="Z44" s="189"/>
      <c r="AA44" s="189"/>
      <c r="AB44" s="189"/>
    </row>
    <row r="45" spans="1:49" x14ac:dyDescent="0.25">
      <c r="A45" s="189"/>
      <c r="B45" s="57" t="s">
        <v>23</v>
      </c>
      <c r="C45" s="186">
        <v>25000</v>
      </c>
      <c r="D45" s="186">
        <v>250000</v>
      </c>
      <c r="E45" s="205">
        <v>75</v>
      </c>
      <c r="F45" s="70"/>
      <c r="G45" s="64">
        <f t="shared" si="21"/>
        <v>1.5</v>
      </c>
      <c r="H45" s="65">
        <v>1.5</v>
      </c>
      <c r="I45" s="230">
        <f>D45/C45*H45</f>
        <v>15</v>
      </c>
      <c r="J45" s="189"/>
      <c r="K45" s="24" t="s">
        <v>23</v>
      </c>
      <c r="L45" s="173">
        <f t="shared" si="22"/>
        <v>79.333333333333329</v>
      </c>
      <c r="M45" s="176">
        <f>L45</f>
        <v>79.333333333333329</v>
      </c>
      <c r="N45" s="176">
        <f>M45</f>
        <v>79.333333333333329</v>
      </c>
      <c r="O45" s="182">
        <f>N45</f>
        <v>79.333333333333329</v>
      </c>
      <c r="P45" s="177">
        <f>O45</f>
        <v>79.333333333333329</v>
      </c>
      <c r="Q45" s="189"/>
      <c r="R45" s="93" t="s">
        <v>63</v>
      </c>
      <c r="S45" s="94"/>
      <c r="T45" s="67">
        <f>O46-O45</f>
        <v>28.848484848484844</v>
      </c>
      <c r="U45" s="163">
        <f t="shared" si="28"/>
        <v>1.923232323232323</v>
      </c>
      <c r="V45" s="193" t="s">
        <v>71</v>
      </c>
      <c r="W45" s="189"/>
      <c r="X45" s="45"/>
      <c r="Y45" s="45"/>
      <c r="Z45" s="189"/>
      <c r="AA45" s="189"/>
      <c r="AB45" s="189"/>
    </row>
    <row r="46" spans="1:49" x14ac:dyDescent="0.25">
      <c r="A46" s="189"/>
      <c r="B46" s="57" t="s">
        <v>24</v>
      </c>
      <c r="C46" s="186">
        <v>40000</v>
      </c>
      <c r="D46" s="186">
        <v>500000</v>
      </c>
      <c r="E46" s="205">
        <v>100</v>
      </c>
      <c r="F46" s="70"/>
      <c r="G46" s="74">
        <f t="shared" si="21"/>
        <v>2</v>
      </c>
      <c r="H46" s="65">
        <f>G46*0.5</f>
        <v>1</v>
      </c>
      <c r="I46" s="230">
        <f>D46/C46*G46*0.55</f>
        <v>13.750000000000002</v>
      </c>
      <c r="J46" s="189"/>
      <c r="K46" s="166" t="s">
        <v>24</v>
      </c>
      <c r="L46" s="173">
        <f t="shared" si="22"/>
        <v>59.5</v>
      </c>
      <c r="M46" s="176">
        <f>L46/0.7</f>
        <v>85</v>
      </c>
      <c r="N46" s="176">
        <f t="shared" si="25"/>
        <v>91.538461538461533</v>
      </c>
      <c r="O46" s="182">
        <f t="shared" si="26"/>
        <v>108.18181818181817</v>
      </c>
      <c r="P46" s="183">
        <f t="shared" si="27"/>
        <v>119</v>
      </c>
      <c r="Q46" s="189"/>
      <c r="R46" s="93" t="s">
        <v>64</v>
      </c>
      <c r="S46" s="94"/>
      <c r="T46" s="67">
        <f>O47-O45</f>
        <v>87.100233100233069</v>
      </c>
      <c r="U46" s="163">
        <f t="shared" si="28"/>
        <v>5.806682206682205</v>
      </c>
      <c r="V46" s="193" t="s">
        <v>71</v>
      </c>
      <c r="W46" s="189"/>
      <c r="X46" s="45"/>
      <c r="Y46" s="45"/>
      <c r="Z46" s="189"/>
      <c r="AA46" s="189"/>
      <c r="AB46" s="189"/>
    </row>
    <row r="47" spans="1:49" x14ac:dyDescent="0.25">
      <c r="A47" s="189"/>
      <c r="B47" s="58" t="s">
        <v>25</v>
      </c>
      <c r="C47" s="187">
        <v>60000</v>
      </c>
      <c r="D47" s="187">
        <v>1200000</v>
      </c>
      <c r="E47" s="228">
        <v>65</v>
      </c>
      <c r="F47" s="2"/>
      <c r="G47" s="75">
        <f t="shared" si="21"/>
        <v>1.3</v>
      </c>
      <c r="H47" s="76">
        <f>G47*0.5</f>
        <v>0.65</v>
      </c>
      <c r="I47" s="231">
        <f>D47/C47*H47</f>
        <v>13</v>
      </c>
      <c r="J47" s="189"/>
      <c r="K47" s="167" t="s">
        <v>25</v>
      </c>
      <c r="L47" s="173">
        <f t="shared" si="22"/>
        <v>91.538461538461533</v>
      </c>
      <c r="M47" s="176">
        <f t="shared" si="24"/>
        <v>130.76923076923077</v>
      </c>
      <c r="N47" s="176">
        <f t="shared" si="25"/>
        <v>140.82840236686388</v>
      </c>
      <c r="O47" s="182">
        <f t="shared" si="26"/>
        <v>166.4335664335664</v>
      </c>
      <c r="P47" s="183">
        <f t="shared" si="27"/>
        <v>183.07692307692307</v>
      </c>
      <c r="Q47" s="189"/>
      <c r="R47" s="93" t="s">
        <v>65</v>
      </c>
      <c r="S47" s="94"/>
      <c r="T47" s="67">
        <f>O47-O46</f>
        <v>58.251748251748225</v>
      </c>
      <c r="U47" s="163">
        <f>T47/15</f>
        <v>3.8834498834498818</v>
      </c>
      <c r="V47" s="193" t="s">
        <v>71</v>
      </c>
      <c r="W47" s="189"/>
      <c r="X47" s="45"/>
      <c r="Y47" s="45"/>
      <c r="Z47" s="189"/>
      <c r="AA47" s="189"/>
      <c r="AB47" s="189"/>
    </row>
    <row r="48" spans="1:49" x14ac:dyDescent="0.25">
      <c r="A48" s="189"/>
      <c r="B48" s="57" t="s">
        <v>26</v>
      </c>
      <c r="C48" s="186">
        <v>100000</v>
      </c>
      <c r="D48" s="186">
        <v>1400000</v>
      </c>
      <c r="E48" s="205">
        <v>65</v>
      </c>
      <c r="F48" s="99">
        <v>10000</v>
      </c>
      <c r="G48" s="74">
        <f t="shared" si="21"/>
        <v>1.3</v>
      </c>
      <c r="H48" s="65">
        <f>G48*0.5</f>
        <v>0.65</v>
      </c>
      <c r="I48" s="230">
        <f>D48/C48*H48*1.15</f>
        <v>10.464999999999998</v>
      </c>
      <c r="J48" s="189"/>
      <c r="K48" s="165" t="s">
        <v>26</v>
      </c>
      <c r="L48" s="173">
        <f t="shared" si="22"/>
        <v>91.538461538461533</v>
      </c>
      <c r="M48" s="176">
        <f t="shared" si="24"/>
        <v>130.76923076923077</v>
      </c>
      <c r="N48" s="176">
        <f t="shared" si="25"/>
        <v>140.82840236686388</v>
      </c>
      <c r="O48" s="176">
        <f t="shared" si="26"/>
        <v>166.4335664335664</v>
      </c>
      <c r="P48" s="183">
        <f t="shared" si="27"/>
        <v>183.07692307692307</v>
      </c>
      <c r="Q48" s="189"/>
      <c r="R48" s="93" t="s">
        <v>66</v>
      </c>
      <c r="S48" s="94"/>
      <c r="T48" s="67">
        <f>P48-P49</f>
        <v>108.70192307692307</v>
      </c>
      <c r="U48" s="163">
        <f t="shared" si="28"/>
        <v>7.2467948717948714</v>
      </c>
      <c r="V48" s="193" t="s">
        <v>50</v>
      </c>
      <c r="W48" s="189"/>
      <c r="X48" s="45"/>
      <c r="Y48" s="45"/>
      <c r="Z48" s="189"/>
      <c r="AA48" s="189"/>
      <c r="AB48" s="189"/>
    </row>
    <row r="49" spans="1:28" x14ac:dyDescent="0.25">
      <c r="A49" s="189"/>
      <c r="B49" s="57" t="s">
        <v>27</v>
      </c>
      <c r="C49" s="186">
        <v>200000</v>
      </c>
      <c r="D49" s="186">
        <v>2500000</v>
      </c>
      <c r="E49" s="205">
        <v>80</v>
      </c>
      <c r="F49" s="70"/>
      <c r="G49" s="64">
        <f t="shared" si="21"/>
        <v>1.6</v>
      </c>
      <c r="H49" s="65">
        <v>1.6</v>
      </c>
      <c r="I49" s="230">
        <f>D49/C49*H49</f>
        <v>20</v>
      </c>
      <c r="J49" s="189"/>
      <c r="K49" s="24" t="s">
        <v>27</v>
      </c>
      <c r="L49" s="173">
        <f t="shared" si="22"/>
        <v>74.375</v>
      </c>
      <c r="M49" s="176">
        <f>L49</f>
        <v>74.375</v>
      </c>
      <c r="N49" s="176">
        <f>M49</f>
        <v>74.375</v>
      </c>
      <c r="O49" s="176">
        <f>N49</f>
        <v>74.375</v>
      </c>
      <c r="P49" s="183">
        <f>O49</f>
        <v>74.375</v>
      </c>
      <c r="Q49" s="189"/>
      <c r="R49" s="93" t="s">
        <v>67</v>
      </c>
      <c r="S49" s="94"/>
      <c r="T49" s="67">
        <f>P50-P49</f>
        <v>10.625</v>
      </c>
      <c r="U49" s="163">
        <f t="shared" si="28"/>
        <v>0.70833333333333337</v>
      </c>
      <c r="V49" s="193" t="s">
        <v>50</v>
      </c>
      <c r="W49" s="189"/>
      <c r="X49" s="45"/>
      <c r="Y49" s="45"/>
      <c r="Z49" s="189"/>
      <c r="AA49" s="189"/>
      <c r="AB49" s="189"/>
    </row>
    <row r="50" spans="1:28" ht="15.75" thickBot="1" x14ac:dyDescent="0.3">
      <c r="A50" s="189"/>
      <c r="B50" s="57" t="s">
        <v>28</v>
      </c>
      <c r="C50" s="186">
        <v>400000</v>
      </c>
      <c r="D50" s="186">
        <v>6000000</v>
      </c>
      <c r="E50" s="205">
        <v>140</v>
      </c>
      <c r="F50" s="70"/>
      <c r="G50" s="74">
        <f t="shared" si="21"/>
        <v>2.8</v>
      </c>
      <c r="H50" s="65">
        <f>G50*0.5</f>
        <v>1.4</v>
      </c>
      <c r="I50" s="230">
        <f>D50/C50*H50</f>
        <v>21</v>
      </c>
      <c r="J50" s="189"/>
      <c r="K50" s="166" t="s">
        <v>28</v>
      </c>
      <c r="L50" s="173">
        <f t="shared" si="22"/>
        <v>42.5</v>
      </c>
      <c r="M50" s="176">
        <f t="shared" si="24"/>
        <v>60.714285714285715</v>
      </c>
      <c r="N50" s="176">
        <f t="shared" si="25"/>
        <v>65.384615384615387</v>
      </c>
      <c r="O50" s="176">
        <f t="shared" si="26"/>
        <v>77.272727272727266</v>
      </c>
      <c r="P50" s="183">
        <f t="shared" si="27"/>
        <v>85</v>
      </c>
      <c r="Q50" s="189"/>
      <c r="R50" s="97" t="s">
        <v>68</v>
      </c>
      <c r="S50" s="98"/>
      <c r="T50" s="68">
        <f>P48-P50</f>
        <v>98.076923076923066</v>
      </c>
      <c r="U50" s="164">
        <f t="shared" si="28"/>
        <v>6.5384615384615374</v>
      </c>
      <c r="V50" s="193" t="s">
        <v>50</v>
      </c>
      <c r="W50" s="189"/>
      <c r="X50" s="45"/>
      <c r="Y50" s="45"/>
      <c r="Z50" s="189"/>
      <c r="AA50" s="189"/>
      <c r="AB50" s="189"/>
    </row>
    <row r="51" spans="1:28" ht="15.75" thickBot="1" x14ac:dyDescent="0.3">
      <c r="A51" s="189"/>
      <c r="B51" s="59" t="s">
        <v>29</v>
      </c>
      <c r="C51" s="188">
        <v>1200000</v>
      </c>
      <c r="D51" s="188">
        <v>15000000</v>
      </c>
      <c r="E51" s="229">
        <v>70</v>
      </c>
      <c r="F51" s="7"/>
      <c r="G51" s="77">
        <f>E51*20/1000</f>
        <v>1.4</v>
      </c>
      <c r="H51" s="66">
        <f>G51*0.5</f>
        <v>0.7</v>
      </c>
      <c r="I51" s="232">
        <f>(D51+D50+D49+D48+D47+D46+D45)/C51*H51*1.35</f>
        <v>21.144375</v>
      </c>
      <c r="J51" s="189"/>
      <c r="K51" s="168" t="s">
        <v>77</v>
      </c>
      <c r="L51" s="178">
        <f t="shared" si="22"/>
        <v>85</v>
      </c>
      <c r="M51" s="179">
        <f t="shared" si="24"/>
        <v>121.42857142857143</v>
      </c>
      <c r="N51" s="179">
        <f t="shared" si="25"/>
        <v>130.76923076923077</v>
      </c>
      <c r="O51" s="179">
        <f t="shared" si="26"/>
        <v>154.54545454545453</v>
      </c>
      <c r="P51" s="184">
        <f t="shared" si="27"/>
        <v>170</v>
      </c>
      <c r="Q51" s="189"/>
      <c r="V51" s="189"/>
      <c r="W51" s="189"/>
      <c r="X51" s="45"/>
      <c r="Y51" s="45"/>
      <c r="Z51" s="189"/>
      <c r="AA51" s="189"/>
      <c r="AB51" s="189"/>
    </row>
    <row r="52" spans="1:28" ht="18.75" x14ac:dyDescent="0.3">
      <c r="A52" s="189"/>
      <c r="B52" s="189"/>
      <c r="C52" s="189"/>
      <c r="D52" s="189"/>
      <c r="E52" s="193"/>
      <c r="F52" s="189"/>
      <c r="G52" s="189"/>
      <c r="H52" s="189"/>
      <c r="I52" s="189"/>
      <c r="J52" s="189"/>
      <c r="K52" s="189"/>
      <c r="L52" s="235" t="s">
        <v>96</v>
      </c>
      <c r="M52" s="235"/>
      <c r="N52" s="235"/>
      <c r="O52" s="235"/>
      <c r="P52" s="235"/>
      <c r="Q52" s="189"/>
      <c r="R52" s="189"/>
      <c r="S52" s="189"/>
      <c r="T52" s="189"/>
      <c r="U52" s="189"/>
      <c r="V52" s="189"/>
      <c r="W52" s="189"/>
      <c r="X52" s="45"/>
      <c r="Y52" s="45"/>
      <c r="Z52" s="189"/>
      <c r="AA52" s="189"/>
      <c r="AB52" s="189"/>
    </row>
    <row r="53" spans="1:28" x14ac:dyDescent="0.25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45"/>
      <c r="Y53" s="45"/>
      <c r="Z53" s="189"/>
      <c r="AA53" s="189"/>
      <c r="AB53" s="189"/>
    </row>
    <row r="54" spans="1:28" x14ac:dyDescent="0.25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45"/>
      <c r="Y54" s="45"/>
      <c r="Z54" s="189"/>
      <c r="AA54" s="189"/>
      <c r="AB54" s="189"/>
    </row>
    <row r="55" spans="1:28" x14ac:dyDescent="0.25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45"/>
      <c r="Y55" s="45"/>
      <c r="Z55" s="189"/>
      <c r="AA55" s="189"/>
      <c r="AB55" s="189"/>
    </row>
    <row r="56" spans="1:28" x14ac:dyDescent="0.25">
      <c r="A56" s="189"/>
      <c r="B56" s="189"/>
      <c r="C56" s="195"/>
      <c r="D56" s="195"/>
      <c r="E56" s="195"/>
      <c r="F56" s="195"/>
      <c r="G56" s="195"/>
      <c r="H56" s="195"/>
      <c r="I56" s="189"/>
      <c r="J56" s="189"/>
      <c r="K56" s="189"/>
      <c r="L56" s="195"/>
      <c r="M56" s="195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45"/>
      <c r="Y56" s="45"/>
      <c r="Z56" s="189"/>
      <c r="AA56" s="189"/>
      <c r="AB56" s="189"/>
    </row>
    <row r="57" spans="1:28" x14ac:dyDescent="0.25">
      <c r="A57" s="189"/>
      <c r="B57" s="195"/>
      <c r="C57" s="196"/>
      <c r="D57" s="196"/>
      <c r="E57" s="196"/>
      <c r="F57" s="196"/>
      <c r="G57" s="196"/>
      <c r="H57" s="196"/>
      <c r="I57" s="189"/>
      <c r="J57" s="189"/>
      <c r="K57" s="189"/>
      <c r="L57" s="194"/>
      <c r="M57" s="194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45"/>
      <c r="Y57" s="45"/>
      <c r="Z57" s="189"/>
      <c r="AA57" s="189"/>
      <c r="AB57" s="189"/>
    </row>
    <row r="58" spans="1:28" x14ac:dyDescent="0.25">
      <c r="A58" s="189"/>
      <c r="B58" s="195"/>
      <c r="C58" s="196"/>
      <c r="D58" s="196"/>
      <c r="E58" s="196"/>
      <c r="F58" s="196"/>
      <c r="G58" s="196"/>
      <c r="H58" s="196"/>
      <c r="I58" s="189"/>
      <c r="J58" s="189"/>
      <c r="K58" s="189"/>
      <c r="L58" s="197"/>
      <c r="M58" s="197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45"/>
      <c r="Y58" s="45"/>
      <c r="Z58" s="189"/>
      <c r="AA58" s="189"/>
      <c r="AB58" s="189"/>
    </row>
    <row r="59" spans="1:28" x14ac:dyDescent="0.25">
      <c r="A59" s="189"/>
      <c r="B59" s="195"/>
      <c r="C59" s="196"/>
      <c r="D59" s="196"/>
      <c r="E59" s="196"/>
      <c r="F59" s="196"/>
      <c r="G59" s="196"/>
      <c r="H59" s="196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45"/>
      <c r="Y59" s="45"/>
      <c r="Z59" s="189"/>
      <c r="AA59" s="189"/>
      <c r="AB59" s="189"/>
    </row>
    <row r="60" spans="1:28" x14ac:dyDescent="0.25">
      <c r="A60" s="189"/>
      <c r="B60" s="195"/>
      <c r="C60" s="196"/>
      <c r="D60" s="196"/>
      <c r="E60" s="196"/>
      <c r="F60" s="196"/>
      <c r="G60" s="196"/>
      <c r="H60" s="196"/>
      <c r="I60" s="189"/>
      <c r="J60" s="189"/>
      <c r="K60" s="189"/>
      <c r="L60" s="189"/>
      <c r="M60" s="198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45"/>
      <c r="Y60" s="45"/>
      <c r="Z60" s="189"/>
      <c r="AA60" s="189"/>
      <c r="AB60" s="189"/>
    </row>
    <row r="61" spans="1:28" x14ac:dyDescent="0.25">
      <c r="A61" s="189"/>
      <c r="B61" s="195"/>
      <c r="C61" s="196"/>
      <c r="D61" s="196"/>
      <c r="E61" s="196"/>
      <c r="F61" s="196"/>
      <c r="G61" s="196"/>
      <c r="H61" s="196"/>
      <c r="I61" s="189"/>
      <c r="J61" s="189"/>
      <c r="K61" s="189"/>
      <c r="L61" s="189"/>
      <c r="M61" s="198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45"/>
      <c r="Y61" s="45"/>
      <c r="Z61" s="189"/>
      <c r="AA61" s="189"/>
      <c r="AB61" s="189"/>
    </row>
    <row r="62" spans="1:28" x14ac:dyDescent="0.25">
      <c r="A62" s="189"/>
      <c r="B62" s="195"/>
      <c r="C62" s="196"/>
      <c r="D62" s="196"/>
      <c r="E62" s="196"/>
      <c r="F62" s="196"/>
      <c r="G62" s="196"/>
      <c r="H62" s="196"/>
      <c r="I62" s="189"/>
      <c r="J62" s="189"/>
      <c r="K62" s="189"/>
      <c r="L62" s="189"/>
      <c r="M62" s="198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45"/>
      <c r="Y62" s="45"/>
      <c r="Z62" s="189"/>
      <c r="AA62" s="189"/>
      <c r="AB62" s="189"/>
    </row>
    <row r="63" spans="1:28" x14ac:dyDescent="0.25">
      <c r="A63" s="189"/>
      <c r="B63" s="195"/>
      <c r="C63" s="196"/>
      <c r="D63" s="196"/>
      <c r="E63" s="196"/>
      <c r="F63" s="196"/>
      <c r="G63" s="196"/>
      <c r="H63" s="196"/>
      <c r="I63" s="189"/>
      <c r="J63" s="189"/>
      <c r="K63" s="189"/>
      <c r="L63" s="189"/>
      <c r="M63" s="198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45"/>
      <c r="Y63" s="45"/>
      <c r="Z63" s="189"/>
      <c r="AA63" s="189"/>
      <c r="AB63" s="189"/>
    </row>
    <row r="64" spans="1:28" x14ac:dyDescent="0.25">
      <c r="A64" s="189"/>
      <c r="B64" s="195"/>
      <c r="C64" s="196"/>
      <c r="D64" s="196"/>
      <c r="E64" s="196"/>
      <c r="F64" s="196"/>
      <c r="G64" s="196"/>
      <c r="H64" s="196"/>
      <c r="I64" s="189"/>
      <c r="J64" s="189"/>
      <c r="K64" s="189"/>
      <c r="L64" s="189"/>
      <c r="M64" s="198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45"/>
      <c r="Y64" s="45"/>
      <c r="Z64" s="189"/>
      <c r="AA64" s="189"/>
      <c r="AB64" s="189"/>
    </row>
    <row r="65" spans="2:25" x14ac:dyDescent="0.25">
      <c r="B65" s="20"/>
      <c r="C65" s="21"/>
      <c r="D65" s="21"/>
      <c r="E65" s="21"/>
      <c r="F65" s="21"/>
      <c r="G65" s="21"/>
      <c r="H65" s="21"/>
      <c r="M65" s="31"/>
      <c r="X65" s="10"/>
      <c r="Y65" s="10"/>
    </row>
    <row r="66" spans="2:25" x14ac:dyDescent="0.25">
      <c r="B66" s="20"/>
      <c r="C66" s="21"/>
      <c r="D66" s="21"/>
      <c r="E66" s="21"/>
      <c r="F66" s="21"/>
      <c r="G66" s="21"/>
      <c r="H66" s="21"/>
      <c r="M66" s="31"/>
      <c r="X66" s="10"/>
      <c r="Y66" s="10"/>
    </row>
    <row r="67" spans="2:25" x14ac:dyDescent="0.25">
      <c r="B67" s="20"/>
      <c r="C67" s="21"/>
      <c r="D67" s="21"/>
      <c r="E67" s="21"/>
      <c r="F67" s="21"/>
      <c r="G67" s="21"/>
      <c r="H67" s="21"/>
      <c r="M67" s="31"/>
      <c r="X67" s="10"/>
      <c r="Y67" s="10"/>
    </row>
    <row r="68" spans="2:25" x14ac:dyDescent="0.25">
      <c r="B68" s="20"/>
      <c r="C68" s="21"/>
      <c r="D68" s="21"/>
      <c r="E68" s="21"/>
      <c r="F68" s="21"/>
      <c r="G68" s="21"/>
      <c r="H68" s="21"/>
      <c r="M68" s="31"/>
      <c r="X68" s="10"/>
      <c r="Y68" s="10"/>
    </row>
    <row r="69" spans="2:25" x14ac:dyDescent="0.25">
      <c r="B69" s="20"/>
      <c r="C69" s="21"/>
      <c r="D69" s="21"/>
      <c r="E69" s="21"/>
      <c r="F69" s="21"/>
      <c r="G69" s="21"/>
      <c r="H69" s="21"/>
      <c r="M69" s="31"/>
      <c r="X69" s="10"/>
      <c r="Y69" s="10"/>
    </row>
    <row r="70" spans="2:25" x14ac:dyDescent="0.25">
      <c r="B70" s="20"/>
      <c r="C70" s="21"/>
      <c r="D70" s="21"/>
      <c r="E70" s="21"/>
      <c r="F70" s="21"/>
      <c r="G70" s="21"/>
      <c r="H70" s="21"/>
      <c r="M70" s="31"/>
      <c r="X70" s="10"/>
      <c r="Y70" s="10"/>
    </row>
    <row r="71" spans="2:25" x14ac:dyDescent="0.25">
      <c r="B71" s="20"/>
      <c r="C71" s="21"/>
      <c r="D71" s="21"/>
      <c r="E71" s="21"/>
      <c r="F71" s="21"/>
      <c r="G71" s="21"/>
      <c r="H71" s="21"/>
      <c r="M71" s="31"/>
      <c r="X71" s="10"/>
      <c r="Y71" s="10"/>
    </row>
    <row r="72" spans="2:25" x14ac:dyDescent="0.25">
      <c r="B72" s="20"/>
      <c r="C72" s="21"/>
      <c r="D72" s="21"/>
      <c r="E72" s="21"/>
      <c r="F72" s="21"/>
      <c r="G72" s="21"/>
      <c r="H72" s="21"/>
      <c r="X72" s="10"/>
      <c r="Y72" s="10"/>
    </row>
    <row r="73" spans="2:25" x14ac:dyDescent="0.25">
      <c r="B73" s="20"/>
      <c r="C73" s="21"/>
      <c r="D73" s="21"/>
      <c r="E73" s="21"/>
      <c r="F73" s="21"/>
      <c r="G73" s="21"/>
      <c r="H73" s="21"/>
      <c r="X73" s="10"/>
      <c r="Y73" s="10"/>
    </row>
    <row r="74" spans="2:25" x14ac:dyDescent="0.25">
      <c r="B74" s="20"/>
      <c r="C74" s="21"/>
      <c r="D74" s="21"/>
      <c r="E74" s="21"/>
      <c r="F74" s="21"/>
      <c r="G74" s="21"/>
      <c r="H74" s="21"/>
      <c r="X74" s="10"/>
      <c r="Y74" s="10"/>
    </row>
    <row r="75" spans="2:25" x14ac:dyDescent="0.25">
      <c r="B75" s="20"/>
      <c r="C75" s="21"/>
      <c r="D75" s="21"/>
      <c r="E75" s="21"/>
      <c r="F75" s="21"/>
      <c r="G75" s="21"/>
      <c r="H75" s="21"/>
      <c r="X75" s="10"/>
      <c r="Y75" s="10"/>
    </row>
    <row r="76" spans="2:25" x14ac:dyDescent="0.25">
      <c r="B76" s="20"/>
      <c r="C76" s="21"/>
      <c r="D76" s="21"/>
      <c r="E76" s="21"/>
      <c r="F76" s="21"/>
      <c r="G76" s="21"/>
      <c r="H76" s="21"/>
      <c r="X76" s="10"/>
      <c r="Y76" s="10"/>
    </row>
    <row r="77" spans="2:25" x14ac:dyDescent="0.25">
      <c r="B77" s="20"/>
      <c r="C77" s="21"/>
      <c r="D77" s="21"/>
      <c r="E77" s="21"/>
      <c r="F77" s="21"/>
      <c r="G77" s="21"/>
      <c r="H77" s="21"/>
      <c r="X77" s="10"/>
      <c r="Y77" s="10"/>
    </row>
    <row r="78" spans="2:25" x14ac:dyDescent="0.25">
      <c r="B78" s="20"/>
      <c r="C78" s="21"/>
      <c r="D78" s="21"/>
      <c r="E78" s="21"/>
      <c r="F78" s="21"/>
      <c r="G78" s="21"/>
      <c r="H78" s="21"/>
      <c r="X78" s="10"/>
      <c r="Y78" s="10"/>
    </row>
    <row r="79" spans="2:25" x14ac:dyDescent="0.25">
      <c r="B79" s="20"/>
      <c r="C79" s="21"/>
      <c r="D79" s="21"/>
      <c r="E79" s="21"/>
      <c r="F79" s="21"/>
      <c r="G79" s="21"/>
      <c r="H79" s="21"/>
      <c r="X79" s="10"/>
      <c r="Y79" s="10"/>
    </row>
    <row r="80" spans="2:25" x14ac:dyDescent="0.25">
      <c r="B80" s="20"/>
      <c r="C80" s="21"/>
      <c r="D80" s="21"/>
      <c r="E80" s="21"/>
      <c r="F80" s="21"/>
      <c r="G80" s="21"/>
      <c r="H80" s="21"/>
      <c r="X80" s="10"/>
      <c r="Y80" s="10"/>
    </row>
    <row r="81" spans="2:25" x14ac:dyDescent="0.25">
      <c r="B81" s="20"/>
      <c r="C81" s="21"/>
      <c r="D81" s="21"/>
      <c r="E81" s="21"/>
      <c r="F81" s="21"/>
      <c r="G81" s="21"/>
      <c r="H81" s="21"/>
      <c r="X81" s="10"/>
      <c r="Y81" s="10"/>
    </row>
    <row r="82" spans="2:25" x14ac:dyDescent="0.25">
      <c r="B82" s="20"/>
      <c r="C82" s="21"/>
      <c r="D82" s="21"/>
      <c r="E82" s="21"/>
      <c r="F82" s="21"/>
      <c r="G82" s="21"/>
      <c r="H82" s="21"/>
      <c r="X82" s="10"/>
      <c r="Y82" s="10"/>
    </row>
    <row r="83" spans="2:25" x14ac:dyDescent="0.25">
      <c r="B83" s="20"/>
      <c r="C83" s="21"/>
      <c r="D83" s="21"/>
      <c r="E83" s="21"/>
      <c r="F83" s="21"/>
      <c r="G83" s="21"/>
      <c r="H83" s="21"/>
      <c r="X83" s="10"/>
      <c r="Y83" s="10"/>
    </row>
    <row r="84" spans="2:25" x14ac:dyDescent="0.25">
      <c r="B84" s="20"/>
      <c r="C84" s="21"/>
      <c r="D84" s="21"/>
      <c r="E84" s="21"/>
      <c r="F84" s="21"/>
      <c r="G84" s="21"/>
      <c r="H84" s="21"/>
      <c r="X84" s="10"/>
      <c r="Y84" s="10"/>
    </row>
    <row r="85" spans="2:25" x14ac:dyDescent="0.25">
      <c r="B85" s="20"/>
      <c r="C85" s="21"/>
      <c r="D85" s="21"/>
      <c r="E85" s="21"/>
      <c r="F85" s="21"/>
      <c r="G85" s="21"/>
      <c r="H85" s="21"/>
      <c r="X85" s="10"/>
      <c r="Y85" s="10"/>
    </row>
    <row r="86" spans="2:25" x14ac:dyDescent="0.25">
      <c r="B86" s="20"/>
      <c r="C86" s="21"/>
      <c r="D86" s="21"/>
      <c r="E86" s="21"/>
      <c r="F86" s="21"/>
      <c r="G86" s="21"/>
      <c r="H86" s="21"/>
      <c r="X86" s="10"/>
      <c r="Y86" s="10"/>
    </row>
    <row r="87" spans="2:25" x14ac:dyDescent="0.25">
      <c r="B87" s="20"/>
      <c r="C87" s="21"/>
      <c r="D87" s="21"/>
      <c r="E87" s="21"/>
      <c r="F87" s="21"/>
      <c r="G87" s="21"/>
      <c r="H87" s="21"/>
      <c r="X87" s="10"/>
      <c r="Y87" s="10"/>
    </row>
    <row r="88" spans="2:25" x14ac:dyDescent="0.25">
      <c r="B88" s="20"/>
      <c r="C88" s="21"/>
      <c r="D88" s="21"/>
      <c r="E88" s="21"/>
      <c r="F88" s="21"/>
      <c r="G88" s="21"/>
      <c r="H88" s="21"/>
      <c r="X88" s="10"/>
      <c r="Y88" s="10"/>
    </row>
    <row r="89" spans="2:25" x14ac:dyDescent="0.25">
      <c r="B89" s="20"/>
      <c r="C89" s="21"/>
      <c r="D89" s="21"/>
      <c r="E89" s="21"/>
      <c r="F89" s="21"/>
      <c r="G89" s="21"/>
      <c r="H89" s="21"/>
      <c r="X89" s="10"/>
      <c r="Y89" s="10"/>
    </row>
    <row r="90" spans="2:25" x14ac:dyDescent="0.25">
      <c r="B90" s="20"/>
      <c r="C90" s="21"/>
      <c r="D90" s="21"/>
      <c r="E90" s="21"/>
      <c r="F90" s="21"/>
      <c r="G90" s="21"/>
      <c r="H90" s="21"/>
      <c r="X90" s="10"/>
      <c r="Y90" s="10"/>
    </row>
    <row r="91" spans="2:25" x14ac:dyDescent="0.25">
      <c r="B91" s="20"/>
      <c r="C91" s="21"/>
      <c r="D91" s="21"/>
      <c r="E91" s="21"/>
      <c r="F91" s="21"/>
      <c r="G91" s="21"/>
      <c r="H91" s="21"/>
      <c r="X91" s="10"/>
      <c r="Y91" s="10"/>
    </row>
    <row r="92" spans="2:25" x14ac:dyDescent="0.25">
      <c r="B92" s="20"/>
      <c r="C92" s="21"/>
      <c r="D92" s="21"/>
      <c r="E92" s="21"/>
      <c r="F92" s="21"/>
      <c r="G92" s="21"/>
      <c r="H92" s="21"/>
      <c r="X92" s="10"/>
      <c r="Y92" s="10"/>
    </row>
    <row r="93" spans="2:25" x14ac:dyDescent="0.25">
      <c r="B93" s="20"/>
      <c r="C93" s="21"/>
      <c r="D93" s="21"/>
      <c r="E93" s="21"/>
      <c r="F93" s="21"/>
      <c r="G93" s="21"/>
      <c r="H93" s="21"/>
      <c r="X93" s="10"/>
      <c r="Y93" s="10"/>
    </row>
    <row r="94" spans="2:25" x14ac:dyDescent="0.25">
      <c r="B94" s="20"/>
      <c r="C94" s="21"/>
      <c r="D94" s="21"/>
      <c r="E94" s="21"/>
      <c r="F94" s="21"/>
      <c r="G94" s="21"/>
      <c r="H94" s="21"/>
      <c r="X94" s="10"/>
      <c r="Y94" s="10"/>
    </row>
    <row r="95" spans="2:25" x14ac:dyDescent="0.25">
      <c r="B95" s="20"/>
      <c r="C95" s="21"/>
      <c r="D95" s="21"/>
      <c r="E95" s="21"/>
      <c r="F95" s="21"/>
      <c r="G95" s="21"/>
      <c r="H95" s="21"/>
      <c r="X95" s="10"/>
      <c r="Y95" s="10"/>
    </row>
    <row r="96" spans="2:25" x14ac:dyDescent="0.25">
      <c r="B96" s="20"/>
      <c r="C96" s="21"/>
      <c r="D96" s="21"/>
      <c r="E96" s="21"/>
      <c r="F96" s="21"/>
      <c r="G96" s="21"/>
      <c r="H96" s="21"/>
      <c r="X96" s="10"/>
      <c r="Y96" s="10"/>
    </row>
    <row r="97" spans="2:25" x14ac:dyDescent="0.25">
      <c r="B97" s="20"/>
      <c r="C97" s="21"/>
      <c r="D97" s="21"/>
      <c r="E97" s="21"/>
      <c r="F97" s="21"/>
      <c r="G97" s="21"/>
      <c r="H97" s="21"/>
      <c r="X97" s="10"/>
      <c r="Y97" s="10"/>
    </row>
    <row r="98" spans="2:25" x14ac:dyDescent="0.25">
      <c r="B98" s="20"/>
      <c r="C98" s="21"/>
      <c r="D98" s="21"/>
      <c r="E98" s="21"/>
      <c r="F98" s="21"/>
      <c r="G98" s="21"/>
      <c r="H98" s="21"/>
      <c r="X98" s="10"/>
      <c r="Y98" s="10"/>
    </row>
    <row r="99" spans="2:25" x14ac:dyDescent="0.25">
      <c r="B99" s="20"/>
      <c r="C99" s="21"/>
      <c r="D99" s="21"/>
      <c r="E99" s="21"/>
      <c r="F99" s="21"/>
      <c r="G99" s="21"/>
      <c r="H99" s="21"/>
      <c r="X99" s="10"/>
      <c r="Y99" s="10"/>
    </row>
    <row r="100" spans="2:25" x14ac:dyDescent="0.25">
      <c r="B100" s="20"/>
      <c r="C100" s="21"/>
      <c r="D100" s="21"/>
      <c r="E100" s="21"/>
      <c r="F100" s="21"/>
      <c r="G100" s="21"/>
      <c r="H100" s="21"/>
      <c r="X100" s="10"/>
      <c r="Y100" s="10"/>
    </row>
    <row r="101" spans="2:25" x14ac:dyDescent="0.25">
      <c r="B101" s="20"/>
      <c r="C101" s="21"/>
      <c r="D101" s="21"/>
      <c r="E101" s="21"/>
      <c r="F101" s="21"/>
      <c r="G101" s="21"/>
      <c r="H101" s="21"/>
      <c r="X101" s="10"/>
      <c r="Y101" s="10"/>
    </row>
    <row r="102" spans="2:25" x14ac:dyDescent="0.25">
      <c r="B102" s="20"/>
      <c r="C102" s="21"/>
      <c r="D102" s="21"/>
      <c r="E102" s="21"/>
      <c r="F102" s="21"/>
      <c r="G102" s="21"/>
      <c r="H102" s="21"/>
      <c r="X102" s="10"/>
      <c r="Y102" s="10"/>
    </row>
    <row r="103" spans="2:25" x14ac:dyDescent="0.25">
      <c r="B103" s="20"/>
      <c r="C103" s="21"/>
      <c r="D103" s="21"/>
      <c r="E103" s="21"/>
      <c r="F103" s="21"/>
      <c r="G103" s="21"/>
      <c r="H103" s="21"/>
      <c r="X103" s="10"/>
      <c r="Y103" s="10"/>
    </row>
    <row r="104" spans="2:25" x14ac:dyDescent="0.25">
      <c r="B104" s="20"/>
      <c r="C104" s="21"/>
      <c r="D104" s="21"/>
      <c r="E104" s="21"/>
      <c r="F104" s="21"/>
      <c r="G104" s="21"/>
      <c r="H104" s="21"/>
      <c r="X104" s="10"/>
      <c r="Y104" s="10"/>
    </row>
    <row r="105" spans="2:25" x14ac:dyDescent="0.25">
      <c r="B105" s="20"/>
      <c r="C105" s="21"/>
      <c r="D105" s="21"/>
      <c r="E105" s="21"/>
      <c r="F105" s="21"/>
      <c r="G105" s="21"/>
      <c r="H105" s="21"/>
      <c r="X105" s="10"/>
      <c r="Y105" s="10"/>
    </row>
    <row r="106" spans="2:25" x14ac:dyDescent="0.25">
      <c r="B106" s="20"/>
      <c r="C106" s="21"/>
      <c r="D106" s="21"/>
      <c r="E106" s="21"/>
      <c r="F106" s="21"/>
      <c r="G106" s="21"/>
      <c r="H106" s="21"/>
      <c r="X106" s="10"/>
      <c r="Y106" s="10"/>
    </row>
    <row r="107" spans="2:25" x14ac:dyDescent="0.25">
      <c r="B107" s="20"/>
      <c r="C107" s="21"/>
      <c r="D107" s="21"/>
      <c r="E107" s="21"/>
      <c r="F107" s="21"/>
      <c r="G107" s="21"/>
      <c r="H107" s="21"/>
      <c r="X107" s="10"/>
      <c r="Y107" s="10"/>
    </row>
    <row r="108" spans="2:25" x14ac:dyDescent="0.25">
      <c r="B108" s="20"/>
      <c r="C108" s="21"/>
      <c r="D108" s="21"/>
      <c r="E108" s="21"/>
      <c r="F108" s="21"/>
      <c r="G108" s="21"/>
      <c r="H108" s="21"/>
      <c r="X108" s="10"/>
      <c r="Y108" s="10"/>
    </row>
    <row r="109" spans="2:25" x14ac:dyDescent="0.25">
      <c r="B109" s="20"/>
      <c r="C109" s="21"/>
      <c r="D109" s="21"/>
      <c r="E109" s="21"/>
      <c r="F109" s="21"/>
      <c r="G109" s="21"/>
      <c r="H109" s="21"/>
      <c r="X109" s="10"/>
      <c r="Y109" s="10"/>
    </row>
    <row r="110" spans="2:25" x14ac:dyDescent="0.25">
      <c r="B110" s="20"/>
      <c r="C110" s="21"/>
      <c r="D110" s="21"/>
      <c r="E110" s="21"/>
      <c r="F110" s="21"/>
      <c r="G110" s="21"/>
      <c r="H110" s="21"/>
      <c r="X110" s="10"/>
      <c r="Y110" s="10"/>
    </row>
    <row r="111" spans="2:25" x14ac:dyDescent="0.25">
      <c r="B111" s="20"/>
      <c r="C111" s="21"/>
      <c r="D111" s="21"/>
      <c r="E111" s="21"/>
      <c r="F111" s="21"/>
      <c r="G111" s="21"/>
      <c r="H111" s="21"/>
      <c r="X111" s="10"/>
      <c r="Y111" s="10"/>
    </row>
    <row r="112" spans="2:25" x14ac:dyDescent="0.25">
      <c r="B112" s="20"/>
      <c r="C112" s="21"/>
      <c r="D112" s="21"/>
      <c r="E112" s="21"/>
      <c r="F112" s="21"/>
      <c r="G112" s="21"/>
      <c r="H112" s="21"/>
      <c r="X112" s="10"/>
      <c r="Y112" s="10"/>
    </row>
    <row r="113" spans="2:25" x14ac:dyDescent="0.25">
      <c r="B113" s="20"/>
      <c r="C113" s="21"/>
      <c r="D113" s="21"/>
      <c r="E113" s="21"/>
      <c r="F113" s="21"/>
      <c r="G113" s="21"/>
      <c r="H113" s="21"/>
      <c r="X113" s="10"/>
      <c r="Y113" s="10"/>
    </row>
    <row r="114" spans="2:25" x14ac:dyDescent="0.25">
      <c r="B114" s="20"/>
      <c r="C114" s="21"/>
      <c r="D114" s="21"/>
      <c r="E114" s="21"/>
      <c r="F114" s="21"/>
      <c r="G114" s="21"/>
      <c r="H114" s="21"/>
      <c r="X114" s="10"/>
      <c r="Y114" s="10"/>
    </row>
    <row r="115" spans="2:25" x14ac:dyDescent="0.25">
      <c r="B115" s="20"/>
      <c r="C115" s="21"/>
      <c r="D115" s="21"/>
      <c r="E115" s="21"/>
      <c r="F115" s="21"/>
      <c r="G115" s="21"/>
      <c r="H115" s="21"/>
      <c r="X115" s="10"/>
      <c r="Y115" s="10"/>
    </row>
    <row r="116" spans="2:25" x14ac:dyDescent="0.25">
      <c r="B116" s="20"/>
      <c r="C116" s="21"/>
      <c r="D116" s="21"/>
      <c r="E116" s="21"/>
      <c r="F116" s="21"/>
      <c r="G116" s="21"/>
      <c r="H116" s="21"/>
      <c r="X116" s="10"/>
      <c r="Y116" s="10"/>
    </row>
    <row r="117" spans="2:25" x14ac:dyDescent="0.25">
      <c r="B117" s="20"/>
      <c r="C117" s="21"/>
      <c r="D117" s="21"/>
      <c r="E117" s="21"/>
      <c r="F117" s="21"/>
      <c r="G117" s="21"/>
      <c r="H117" s="21"/>
      <c r="X117" s="10"/>
      <c r="Y117" s="10"/>
    </row>
    <row r="118" spans="2:25" x14ac:dyDescent="0.25">
      <c r="B118" s="20"/>
      <c r="C118" s="21"/>
      <c r="D118" s="21"/>
      <c r="E118" s="21"/>
      <c r="F118" s="21"/>
      <c r="G118" s="21"/>
      <c r="H118" s="21"/>
      <c r="X118" s="10"/>
      <c r="Y118" s="10"/>
    </row>
    <row r="119" spans="2:25" x14ac:dyDescent="0.25">
      <c r="B119" s="20"/>
      <c r="C119" s="21"/>
      <c r="D119" s="21"/>
      <c r="E119" s="21"/>
      <c r="F119" s="21"/>
      <c r="G119" s="21"/>
      <c r="H119" s="21"/>
      <c r="X119" s="10"/>
      <c r="Y119" s="10"/>
    </row>
    <row r="120" spans="2:25" x14ac:dyDescent="0.25">
      <c r="B120" s="20"/>
      <c r="C120" s="21"/>
      <c r="D120" s="21"/>
      <c r="E120" s="21"/>
      <c r="F120" s="21"/>
      <c r="G120" s="21"/>
      <c r="H120" s="21"/>
      <c r="X120" s="10"/>
      <c r="Y120" s="10"/>
    </row>
    <row r="121" spans="2:25" x14ac:dyDescent="0.25">
      <c r="B121" s="20"/>
      <c r="C121" s="21"/>
      <c r="D121" s="21"/>
      <c r="E121" s="21"/>
      <c r="F121" s="21"/>
      <c r="G121" s="21"/>
      <c r="H121" s="21"/>
      <c r="X121" s="10"/>
      <c r="Y121" s="10"/>
    </row>
    <row r="122" spans="2:25" x14ac:dyDescent="0.25">
      <c r="B122" s="20"/>
      <c r="C122" s="21"/>
      <c r="D122" s="21"/>
      <c r="E122" s="21"/>
      <c r="F122" s="21"/>
      <c r="G122" s="21"/>
      <c r="H122" s="21"/>
      <c r="X122" s="10"/>
      <c r="Y122" s="10"/>
    </row>
    <row r="123" spans="2:25" x14ac:dyDescent="0.25">
      <c r="B123" s="20"/>
      <c r="C123" s="21"/>
      <c r="D123" s="21"/>
      <c r="E123" s="21"/>
      <c r="F123" s="21"/>
      <c r="G123" s="21"/>
      <c r="H123" s="21"/>
      <c r="X123" s="10"/>
      <c r="Y123" s="10"/>
    </row>
    <row r="124" spans="2:25" x14ac:dyDescent="0.25">
      <c r="B124" s="20"/>
      <c r="C124" s="21"/>
      <c r="D124" s="21"/>
      <c r="E124" s="21"/>
      <c r="F124" s="21"/>
      <c r="G124" s="21"/>
      <c r="H124" s="21"/>
      <c r="X124" s="10"/>
      <c r="Y124" s="10"/>
    </row>
    <row r="125" spans="2:25" x14ac:dyDescent="0.25">
      <c r="B125" s="20"/>
      <c r="C125" s="21"/>
      <c r="D125" s="21"/>
      <c r="E125" s="21"/>
      <c r="F125" s="21"/>
      <c r="G125" s="21"/>
      <c r="H125" s="21"/>
      <c r="X125" s="10"/>
      <c r="Y125" s="10"/>
    </row>
    <row r="126" spans="2:25" x14ac:dyDescent="0.25">
      <c r="B126" s="20"/>
      <c r="C126" s="21"/>
      <c r="D126" s="21"/>
      <c r="E126" s="21"/>
      <c r="F126" s="21"/>
      <c r="G126" s="21"/>
      <c r="H126" s="21"/>
      <c r="X126" s="10"/>
      <c r="Y126" s="10"/>
    </row>
    <row r="127" spans="2:25" x14ac:dyDescent="0.25">
      <c r="B127" s="20"/>
      <c r="C127" s="21"/>
      <c r="D127" s="21"/>
      <c r="E127" s="21"/>
      <c r="F127" s="21"/>
      <c r="G127" s="21"/>
      <c r="H127" s="21"/>
      <c r="X127" s="10"/>
      <c r="Y127" s="10"/>
    </row>
    <row r="128" spans="2:25" x14ac:dyDescent="0.25">
      <c r="B128" s="20"/>
      <c r="C128" s="21"/>
      <c r="D128" s="21"/>
      <c r="E128" s="21"/>
      <c r="F128" s="21"/>
      <c r="G128" s="21"/>
      <c r="H128" s="21"/>
      <c r="X128" s="10"/>
      <c r="Y128" s="10"/>
    </row>
    <row r="129" spans="2:25" x14ac:dyDescent="0.25">
      <c r="B129" s="20"/>
      <c r="C129" s="21"/>
      <c r="D129" s="21"/>
      <c r="E129" s="21"/>
      <c r="F129" s="21"/>
      <c r="G129" s="21"/>
      <c r="H129" s="21"/>
      <c r="X129" s="10"/>
      <c r="Y129" s="10"/>
    </row>
    <row r="130" spans="2:25" x14ac:dyDescent="0.25">
      <c r="B130" s="20"/>
      <c r="C130" s="21"/>
      <c r="D130" s="21"/>
      <c r="E130" s="21"/>
      <c r="F130" s="21"/>
      <c r="G130" s="21"/>
      <c r="H130" s="21"/>
      <c r="X130" s="10"/>
      <c r="Y130" s="10"/>
    </row>
    <row r="131" spans="2:25" x14ac:dyDescent="0.25">
      <c r="B131" s="20"/>
      <c r="C131" s="21"/>
      <c r="D131" s="21"/>
      <c r="E131" s="21"/>
      <c r="F131" s="21"/>
      <c r="G131" s="21"/>
      <c r="H131" s="21"/>
      <c r="X131" s="10"/>
      <c r="Y131" s="10"/>
    </row>
    <row r="132" spans="2:25" x14ac:dyDescent="0.25">
      <c r="B132" s="20"/>
      <c r="C132" s="21"/>
      <c r="D132" s="21"/>
      <c r="E132" s="21"/>
      <c r="F132" s="21"/>
      <c r="G132" s="21"/>
      <c r="H132" s="21"/>
      <c r="X132" s="10"/>
      <c r="Y132" s="10"/>
    </row>
    <row r="133" spans="2:25" x14ac:dyDescent="0.25">
      <c r="B133" s="20"/>
      <c r="C133" s="21"/>
      <c r="D133" s="21"/>
      <c r="E133" s="21"/>
      <c r="F133" s="21"/>
      <c r="G133" s="21"/>
      <c r="H133" s="21"/>
      <c r="X133" s="10"/>
      <c r="Y133" s="10"/>
    </row>
    <row r="134" spans="2:25" x14ac:dyDescent="0.25">
      <c r="B134" s="20"/>
      <c r="C134" s="21"/>
      <c r="D134" s="21"/>
      <c r="E134" s="21"/>
      <c r="F134" s="21"/>
      <c r="G134" s="21"/>
      <c r="H134" s="21"/>
      <c r="X134" s="10"/>
      <c r="Y134" s="10"/>
    </row>
    <row r="135" spans="2:25" x14ac:dyDescent="0.25">
      <c r="B135" s="20"/>
      <c r="C135" s="21"/>
      <c r="D135" s="21"/>
      <c r="E135" s="21"/>
      <c r="F135" s="21"/>
      <c r="G135" s="21"/>
      <c r="H135" s="21"/>
      <c r="X135" s="10"/>
      <c r="Y135" s="10"/>
    </row>
    <row r="136" spans="2:25" x14ac:dyDescent="0.25">
      <c r="B136" s="20"/>
      <c r="C136" s="21"/>
      <c r="D136" s="21"/>
      <c r="E136" s="21"/>
      <c r="F136" s="21"/>
      <c r="G136" s="21"/>
      <c r="H136" s="21"/>
      <c r="X136" s="10"/>
      <c r="Y136" s="10"/>
    </row>
    <row r="137" spans="2:25" x14ac:dyDescent="0.25">
      <c r="B137" s="20"/>
      <c r="C137" s="21"/>
      <c r="D137" s="21"/>
      <c r="E137" s="21"/>
      <c r="F137" s="21"/>
      <c r="G137" s="21"/>
      <c r="H137" s="21"/>
      <c r="X137" s="10"/>
      <c r="Y137" s="10"/>
    </row>
    <row r="138" spans="2:25" x14ac:dyDescent="0.25">
      <c r="B138" s="20"/>
      <c r="C138" s="21"/>
      <c r="D138" s="21"/>
      <c r="E138" s="21"/>
      <c r="F138" s="21"/>
      <c r="G138" s="21"/>
      <c r="H138" s="21"/>
      <c r="X138" s="10"/>
      <c r="Y138" s="10"/>
    </row>
    <row r="139" spans="2:25" x14ac:dyDescent="0.25">
      <c r="B139" s="20"/>
      <c r="C139" s="21"/>
      <c r="D139" s="21"/>
      <c r="E139" s="21"/>
      <c r="F139" s="21"/>
      <c r="G139" s="21"/>
      <c r="H139" s="21"/>
      <c r="X139" s="10"/>
      <c r="Y139" s="10"/>
    </row>
    <row r="140" spans="2:25" x14ac:dyDescent="0.25">
      <c r="B140" s="20"/>
      <c r="C140" s="21"/>
      <c r="D140" s="21"/>
      <c r="E140" s="21"/>
      <c r="F140" s="21"/>
      <c r="G140" s="21"/>
      <c r="H140" s="21"/>
      <c r="X140" s="10"/>
      <c r="Y140" s="10"/>
    </row>
    <row r="141" spans="2:25" x14ac:dyDescent="0.25">
      <c r="B141" s="20"/>
      <c r="C141" s="21"/>
      <c r="D141" s="21"/>
      <c r="E141" s="21"/>
      <c r="F141" s="21"/>
      <c r="G141" s="21"/>
      <c r="H141" s="21"/>
      <c r="X141" s="10"/>
      <c r="Y141" s="10"/>
    </row>
    <row r="142" spans="2:25" x14ac:dyDescent="0.25">
      <c r="B142" s="20"/>
      <c r="C142" s="21"/>
      <c r="D142" s="21"/>
      <c r="E142" s="21"/>
      <c r="F142" s="21"/>
      <c r="G142" s="21"/>
      <c r="H142" s="21"/>
      <c r="X142" s="10"/>
      <c r="Y142" s="10"/>
    </row>
    <row r="143" spans="2:25" x14ac:dyDescent="0.25">
      <c r="B143" s="20"/>
      <c r="C143" s="21"/>
      <c r="D143" s="21"/>
      <c r="E143" s="21"/>
      <c r="F143" s="21"/>
      <c r="G143" s="21"/>
      <c r="H143" s="21"/>
      <c r="X143" s="10"/>
      <c r="Y143" s="10"/>
    </row>
    <row r="144" spans="2:25" x14ac:dyDescent="0.25">
      <c r="B144" s="20"/>
      <c r="C144" s="21"/>
      <c r="D144" s="21"/>
      <c r="E144" s="21"/>
      <c r="F144" s="21"/>
      <c r="G144" s="21"/>
      <c r="H144" s="21"/>
      <c r="X144" s="10"/>
      <c r="Y144" s="10"/>
    </row>
    <row r="145" spans="2:25" x14ac:dyDescent="0.25">
      <c r="B145" s="20"/>
      <c r="C145" s="21"/>
      <c r="D145" s="21"/>
      <c r="E145" s="21"/>
      <c r="F145" s="21"/>
      <c r="G145" s="21"/>
      <c r="H145" s="21"/>
      <c r="X145" s="10"/>
      <c r="Y145" s="10"/>
    </row>
    <row r="146" spans="2:25" x14ac:dyDescent="0.25">
      <c r="B146" s="20"/>
      <c r="C146" s="21"/>
      <c r="D146" s="21"/>
      <c r="E146" s="21"/>
      <c r="F146" s="21"/>
      <c r="G146" s="21"/>
      <c r="H146" s="21"/>
      <c r="X146" s="10"/>
      <c r="Y146" s="10"/>
    </row>
    <row r="147" spans="2:25" x14ac:dyDescent="0.25">
      <c r="B147" s="20"/>
      <c r="C147" s="21"/>
      <c r="D147" s="21"/>
      <c r="E147" s="21"/>
      <c r="F147" s="21"/>
      <c r="G147" s="21"/>
      <c r="H147" s="21"/>
      <c r="X147" s="10"/>
      <c r="Y147" s="10"/>
    </row>
    <row r="148" spans="2:25" x14ac:dyDescent="0.25">
      <c r="B148" s="20"/>
      <c r="C148" s="21"/>
      <c r="D148" s="21"/>
      <c r="E148" s="21"/>
      <c r="F148" s="21"/>
      <c r="G148" s="21"/>
      <c r="H148" s="21"/>
      <c r="X148" s="10"/>
      <c r="Y148" s="10"/>
    </row>
    <row r="149" spans="2:25" x14ac:dyDescent="0.25">
      <c r="B149" s="20"/>
      <c r="C149" s="21"/>
      <c r="D149" s="21"/>
      <c r="E149" s="21"/>
      <c r="F149" s="21"/>
      <c r="G149" s="21"/>
      <c r="H149" s="21"/>
      <c r="X149" s="10"/>
      <c r="Y149" s="10"/>
    </row>
    <row r="150" spans="2:25" x14ac:dyDescent="0.25">
      <c r="B150" s="20"/>
      <c r="C150" s="21"/>
      <c r="D150" s="21"/>
      <c r="E150" s="21"/>
      <c r="F150" s="21"/>
      <c r="G150" s="21"/>
      <c r="H150" s="21"/>
      <c r="X150" s="10"/>
      <c r="Y150" s="10"/>
    </row>
    <row r="151" spans="2:25" x14ac:dyDescent="0.25">
      <c r="B151" s="20"/>
      <c r="C151" s="21"/>
      <c r="D151" s="21"/>
      <c r="E151" s="21"/>
      <c r="F151" s="21"/>
      <c r="G151" s="21"/>
      <c r="H151" s="21"/>
      <c r="X151" s="10"/>
      <c r="Y151" s="10"/>
    </row>
    <row r="152" spans="2:25" x14ac:dyDescent="0.25">
      <c r="B152" s="20"/>
      <c r="C152" s="21"/>
      <c r="D152" s="21"/>
      <c r="E152" s="21"/>
      <c r="F152" s="21"/>
      <c r="G152" s="21"/>
      <c r="H152" s="21"/>
      <c r="X152" s="10"/>
      <c r="Y152" s="10"/>
    </row>
    <row r="153" spans="2:25" x14ac:dyDescent="0.25">
      <c r="B153" s="20"/>
      <c r="C153" s="21"/>
      <c r="D153" s="21"/>
      <c r="E153" s="21"/>
      <c r="F153" s="21"/>
      <c r="G153" s="21"/>
      <c r="H153" s="21"/>
      <c r="X153" s="10"/>
      <c r="Y153" s="10"/>
    </row>
    <row r="154" spans="2:25" x14ac:dyDescent="0.25">
      <c r="B154" s="20"/>
      <c r="C154" s="21"/>
      <c r="D154" s="21"/>
      <c r="E154" s="21"/>
      <c r="F154" s="21"/>
      <c r="G154" s="21"/>
      <c r="H154" s="21"/>
      <c r="X154" s="10"/>
      <c r="Y154" s="10"/>
    </row>
    <row r="155" spans="2:25" x14ac:dyDescent="0.25">
      <c r="B155" s="20"/>
      <c r="C155" s="21"/>
      <c r="D155" s="21"/>
      <c r="E155" s="21"/>
      <c r="F155" s="21"/>
      <c r="G155" s="21"/>
      <c r="H155" s="21"/>
      <c r="X155" s="10"/>
      <c r="Y155" s="10"/>
    </row>
    <row r="156" spans="2:25" x14ac:dyDescent="0.25">
      <c r="B156" s="20"/>
      <c r="C156" s="21"/>
      <c r="D156" s="21"/>
      <c r="E156" s="21"/>
      <c r="F156" s="21"/>
      <c r="G156" s="21"/>
      <c r="H156" s="21"/>
      <c r="X156" s="10"/>
      <c r="Y156" s="10"/>
    </row>
    <row r="157" spans="2:25" x14ac:dyDescent="0.25">
      <c r="B157" s="20"/>
      <c r="C157" s="21"/>
      <c r="D157" s="21"/>
      <c r="E157" s="21"/>
      <c r="F157" s="21"/>
      <c r="G157" s="21"/>
      <c r="H157" s="21"/>
      <c r="X157" s="10"/>
      <c r="Y157" s="10"/>
    </row>
    <row r="158" spans="2:25" x14ac:dyDescent="0.25">
      <c r="B158" s="20"/>
      <c r="C158" s="21"/>
      <c r="D158" s="21"/>
      <c r="E158" s="21"/>
      <c r="F158" s="21"/>
      <c r="G158" s="21"/>
      <c r="H158" s="21"/>
      <c r="X158" s="10"/>
      <c r="Y158" s="10"/>
    </row>
    <row r="159" spans="2:25" x14ac:dyDescent="0.25">
      <c r="B159" s="20"/>
      <c r="C159" s="21"/>
      <c r="D159" s="21"/>
      <c r="E159" s="21"/>
      <c r="F159" s="21"/>
      <c r="G159" s="21"/>
      <c r="H159" s="21"/>
      <c r="X159" s="10"/>
      <c r="Y159" s="10"/>
    </row>
    <row r="160" spans="2:25" x14ac:dyDescent="0.25">
      <c r="B160" s="20"/>
      <c r="C160" s="21"/>
      <c r="D160" s="21"/>
      <c r="E160" s="21"/>
      <c r="F160" s="21"/>
      <c r="G160" s="21"/>
      <c r="H160" s="21"/>
      <c r="X160" s="10"/>
      <c r="Y160" s="10"/>
    </row>
    <row r="161" spans="2:25" x14ac:dyDescent="0.25">
      <c r="B161" s="20"/>
      <c r="C161" s="21"/>
      <c r="D161" s="21"/>
      <c r="E161" s="21"/>
      <c r="F161" s="21"/>
      <c r="G161" s="21"/>
      <c r="H161" s="21"/>
      <c r="X161" s="10"/>
      <c r="Y161" s="10"/>
    </row>
    <row r="162" spans="2:25" x14ac:dyDescent="0.25">
      <c r="B162" s="20"/>
      <c r="C162" s="21"/>
      <c r="D162" s="21"/>
      <c r="E162" s="21"/>
      <c r="F162" s="21"/>
      <c r="G162" s="21"/>
      <c r="H162" s="21"/>
      <c r="X162" s="10"/>
      <c r="Y162" s="10"/>
    </row>
    <row r="163" spans="2:25" x14ac:dyDescent="0.25">
      <c r="B163" s="20"/>
      <c r="C163" s="21"/>
      <c r="D163" s="21"/>
      <c r="E163" s="21"/>
      <c r="F163" s="21"/>
      <c r="G163" s="21"/>
      <c r="H163" s="21"/>
      <c r="X163" s="10"/>
      <c r="Y163" s="10"/>
    </row>
    <row r="164" spans="2:25" x14ac:dyDescent="0.25">
      <c r="B164" s="20"/>
      <c r="C164" s="21"/>
      <c r="D164" s="21"/>
      <c r="E164" s="21"/>
      <c r="F164" s="21"/>
      <c r="G164" s="21"/>
      <c r="H164" s="21"/>
      <c r="X164" s="10"/>
      <c r="Y164" s="10"/>
    </row>
    <row r="165" spans="2:25" x14ac:dyDescent="0.25">
      <c r="B165" s="20"/>
      <c r="C165" s="21"/>
      <c r="D165" s="21"/>
      <c r="E165" s="21"/>
      <c r="F165" s="21"/>
      <c r="G165" s="21"/>
      <c r="H165" s="21"/>
      <c r="X165" s="10"/>
      <c r="Y165" s="10"/>
    </row>
    <row r="166" spans="2:25" x14ac:dyDescent="0.25">
      <c r="B166" s="20"/>
      <c r="C166" s="21"/>
      <c r="D166" s="21"/>
      <c r="E166" s="21"/>
      <c r="F166" s="21"/>
      <c r="G166" s="21"/>
      <c r="H166" s="21"/>
      <c r="X166" s="10"/>
      <c r="Y166" s="10"/>
    </row>
    <row r="167" spans="2:25" x14ac:dyDescent="0.25">
      <c r="B167" s="20"/>
      <c r="C167" s="21"/>
      <c r="D167" s="21"/>
      <c r="E167" s="21"/>
      <c r="F167" s="21"/>
      <c r="G167" s="21"/>
      <c r="H167" s="21"/>
      <c r="X167" s="10"/>
      <c r="Y167" s="10"/>
    </row>
    <row r="168" spans="2:25" x14ac:dyDescent="0.25">
      <c r="B168" s="20"/>
      <c r="C168" s="21"/>
      <c r="D168" s="21"/>
      <c r="E168" s="21"/>
      <c r="F168" s="21"/>
      <c r="G168" s="21"/>
      <c r="H168" s="21"/>
    </row>
    <row r="169" spans="2:25" x14ac:dyDescent="0.25">
      <c r="B169" s="20"/>
      <c r="C169" s="21"/>
      <c r="D169" s="21"/>
      <c r="E169" s="21"/>
      <c r="F169" s="21"/>
      <c r="G169" s="21"/>
      <c r="H169" s="21"/>
    </row>
    <row r="170" spans="2:25" x14ac:dyDescent="0.25">
      <c r="B170" s="20"/>
      <c r="C170" s="21"/>
      <c r="D170" s="21"/>
      <c r="E170" s="21"/>
      <c r="F170" s="21"/>
      <c r="G170" s="21"/>
      <c r="H170" s="21"/>
    </row>
    <row r="171" spans="2:25" x14ac:dyDescent="0.25">
      <c r="B171" s="20"/>
      <c r="C171" s="21"/>
      <c r="D171" s="21"/>
      <c r="E171" s="21"/>
      <c r="F171" s="21"/>
      <c r="G171" s="21"/>
      <c r="H171" s="21"/>
    </row>
    <row r="172" spans="2:25" x14ac:dyDescent="0.25">
      <c r="B172" s="20"/>
      <c r="C172" s="21"/>
      <c r="D172" s="21"/>
      <c r="E172" s="21"/>
      <c r="F172" s="21"/>
      <c r="G172" s="21"/>
      <c r="H172" s="21"/>
    </row>
    <row r="173" spans="2:25" x14ac:dyDescent="0.25">
      <c r="B173" s="20"/>
      <c r="C173" s="21"/>
      <c r="D173" s="21"/>
      <c r="E173" s="21"/>
      <c r="F173" s="21"/>
      <c r="G173" s="21"/>
      <c r="H173" s="21"/>
    </row>
    <row r="174" spans="2:25" x14ac:dyDescent="0.25">
      <c r="B174" s="20"/>
      <c r="C174" s="21"/>
      <c r="D174" s="21"/>
      <c r="E174" s="21"/>
      <c r="F174" s="21"/>
      <c r="G174" s="21"/>
      <c r="H174" s="21"/>
    </row>
    <row r="175" spans="2:25" x14ac:dyDescent="0.25">
      <c r="B175" s="20"/>
      <c r="C175" s="21"/>
      <c r="D175" s="21"/>
      <c r="E175" s="21"/>
      <c r="F175" s="21"/>
      <c r="G175" s="21"/>
      <c r="H175" s="21"/>
    </row>
    <row r="176" spans="2:25" x14ac:dyDescent="0.25">
      <c r="B176" s="20"/>
      <c r="C176" s="21"/>
      <c r="D176" s="21"/>
      <c r="E176" s="21"/>
      <c r="F176" s="21"/>
      <c r="G176" s="21"/>
      <c r="H176" s="21"/>
    </row>
    <row r="177" spans="2:8" x14ac:dyDescent="0.25">
      <c r="B177" s="20"/>
      <c r="C177" s="21"/>
      <c r="D177" s="21"/>
      <c r="E177" s="21"/>
      <c r="F177" s="21"/>
      <c r="G177" s="21"/>
      <c r="H177" s="21"/>
    </row>
    <row r="178" spans="2:8" x14ac:dyDescent="0.25">
      <c r="B178" s="20"/>
      <c r="C178" s="21"/>
      <c r="D178" s="21"/>
      <c r="E178" s="21"/>
      <c r="F178" s="21"/>
      <c r="G178" s="21"/>
      <c r="H178" s="21"/>
    </row>
    <row r="179" spans="2:8" x14ac:dyDescent="0.25">
      <c r="B179" s="20"/>
      <c r="C179" s="21"/>
      <c r="D179" s="21"/>
      <c r="E179" s="21"/>
      <c r="F179" s="21"/>
      <c r="G179" s="21"/>
      <c r="H179" s="21"/>
    </row>
    <row r="180" spans="2:8" x14ac:dyDescent="0.25">
      <c r="B180" s="20"/>
      <c r="C180" s="21"/>
      <c r="D180" s="21"/>
      <c r="E180" s="21"/>
      <c r="F180" s="21"/>
      <c r="G180" s="21"/>
      <c r="H180" s="21"/>
    </row>
    <row r="181" spans="2:8" x14ac:dyDescent="0.25">
      <c r="B181" s="20"/>
      <c r="C181" s="21"/>
      <c r="D181" s="21"/>
      <c r="E181" s="21"/>
      <c r="F181" s="21"/>
      <c r="G181" s="21"/>
      <c r="H181" s="21"/>
    </row>
    <row r="182" spans="2:8" x14ac:dyDescent="0.25">
      <c r="B182" s="20"/>
      <c r="C182" s="21"/>
      <c r="D182" s="21"/>
      <c r="E182" s="21"/>
      <c r="F182" s="21"/>
      <c r="G182" s="21"/>
      <c r="H182" s="21"/>
    </row>
    <row r="183" spans="2:8" x14ac:dyDescent="0.25">
      <c r="B183" s="20"/>
      <c r="C183" s="21"/>
      <c r="D183" s="21"/>
      <c r="E183" s="21"/>
      <c r="F183" s="21"/>
      <c r="G183" s="21"/>
      <c r="H183" s="21"/>
    </row>
    <row r="184" spans="2:8" x14ac:dyDescent="0.25">
      <c r="B184" s="20"/>
      <c r="C184" s="21"/>
      <c r="D184" s="21"/>
      <c r="E184" s="21"/>
      <c r="F184" s="21"/>
      <c r="G184" s="21"/>
      <c r="H184" s="21"/>
    </row>
    <row r="185" spans="2:8" x14ac:dyDescent="0.25">
      <c r="B185" s="20"/>
      <c r="C185" s="21"/>
      <c r="D185" s="21"/>
      <c r="E185" s="21"/>
      <c r="F185" s="21"/>
      <c r="G185" s="21"/>
      <c r="H185" s="21"/>
    </row>
    <row r="186" spans="2:8" x14ac:dyDescent="0.25">
      <c r="B186" s="20"/>
      <c r="C186" s="21"/>
      <c r="D186" s="21"/>
      <c r="E186" s="21"/>
      <c r="F186" s="21"/>
      <c r="G186" s="21"/>
      <c r="H186" s="21"/>
    </row>
    <row r="187" spans="2:8" x14ac:dyDescent="0.25">
      <c r="B187" s="20"/>
      <c r="C187" s="21"/>
      <c r="D187" s="21"/>
      <c r="E187" s="21"/>
      <c r="F187" s="21"/>
      <c r="G187" s="21"/>
      <c r="H187" s="21"/>
    </row>
    <row r="188" spans="2:8" x14ac:dyDescent="0.25">
      <c r="B188" s="20"/>
      <c r="C188" s="21"/>
      <c r="D188" s="21"/>
      <c r="E188" s="21"/>
      <c r="F188" s="21"/>
      <c r="G188" s="21"/>
      <c r="H188" s="21"/>
    </row>
    <row r="189" spans="2:8" x14ac:dyDescent="0.25">
      <c r="B189" s="20"/>
      <c r="C189" s="21"/>
      <c r="D189" s="21"/>
      <c r="E189" s="21"/>
      <c r="F189" s="21"/>
      <c r="G189" s="21"/>
      <c r="H189" s="21"/>
    </row>
    <row r="190" spans="2:8" x14ac:dyDescent="0.25">
      <c r="B190" s="20"/>
      <c r="C190" s="21"/>
      <c r="D190" s="21"/>
      <c r="E190" s="21"/>
      <c r="F190" s="21"/>
      <c r="G190" s="21"/>
      <c r="H190" s="21"/>
    </row>
    <row r="191" spans="2:8" x14ac:dyDescent="0.25">
      <c r="B191" s="20"/>
      <c r="C191" s="21"/>
      <c r="D191" s="21"/>
      <c r="E191" s="21"/>
      <c r="F191" s="21"/>
      <c r="G191" s="21"/>
      <c r="H191" s="21"/>
    </row>
    <row r="192" spans="2:8" x14ac:dyDescent="0.25">
      <c r="B192" s="20"/>
      <c r="C192" s="21"/>
      <c r="D192" s="21"/>
      <c r="E192" s="21"/>
      <c r="F192" s="21"/>
      <c r="G192" s="21"/>
      <c r="H192" s="21"/>
    </row>
    <row r="193" spans="2:8" x14ac:dyDescent="0.25">
      <c r="B193" s="20"/>
      <c r="C193" s="21"/>
      <c r="D193" s="21"/>
      <c r="E193" s="21"/>
      <c r="F193" s="21"/>
      <c r="G193" s="21"/>
      <c r="H193" s="21"/>
    </row>
    <row r="194" spans="2:8" x14ac:dyDescent="0.25">
      <c r="B194" s="20"/>
      <c r="C194" s="21"/>
      <c r="D194" s="21"/>
      <c r="E194" s="21"/>
      <c r="F194" s="21"/>
      <c r="G194" s="21"/>
      <c r="H194" s="21"/>
    </row>
    <row r="195" spans="2:8" x14ac:dyDescent="0.25">
      <c r="B195" s="20"/>
      <c r="C195" s="21"/>
      <c r="D195" s="21"/>
      <c r="E195" s="21"/>
      <c r="F195" s="21"/>
      <c r="G195" s="21"/>
      <c r="H195" s="21"/>
    </row>
    <row r="196" spans="2:8" x14ac:dyDescent="0.25">
      <c r="B196" s="20"/>
      <c r="C196" s="21"/>
      <c r="D196" s="21"/>
      <c r="E196" s="21"/>
      <c r="F196" s="21"/>
      <c r="G196" s="21"/>
      <c r="H196" s="21"/>
    </row>
    <row r="197" spans="2:8" x14ac:dyDescent="0.25">
      <c r="B197" s="20"/>
      <c r="C197" s="21"/>
      <c r="D197" s="21"/>
      <c r="E197" s="21"/>
      <c r="F197" s="21"/>
      <c r="G197" s="21"/>
      <c r="H197" s="21"/>
    </row>
    <row r="198" spans="2:8" x14ac:dyDescent="0.25">
      <c r="B198" s="20"/>
      <c r="C198" s="21"/>
      <c r="D198" s="21"/>
      <c r="E198" s="21"/>
      <c r="F198" s="21"/>
      <c r="G198" s="21"/>
      <c r="H198" s="21"/>
    </row>
    <row r="199" spans="2:8" x14ac:dyDescent="0.25">
      <c r="B199" s="20"/>
      <c r="C199" s="21"/>
      <c r="D199" s="21"/>
      <c r="E199" s="21"/>
      <c r="F199" s="21"/>
      <c r="G199" s="21"/>
      <c r="H199" s="21"/>
    </row>
    <row r="200" spans="2:8" x14ac:dyDescent="0.25">
      <c r="B200" s="20"/>
      <c r="C200" s="21"/>
      <c r="D200" s="21"/>
      <c r="E200" s="21"/>
      <c r="F200" s="21"/>
      <c r="G200" s="21"/>
      <c r="H200" s="21"/>
    </row>
    <row r="201" spans="2:8" x14ac:dyDescent="0.25">
      <c r="B201" s="20"/>
      <c r="C201" s="21"/>
      <c r="D201" s="21"/>
      <c r="E201" s="21"/>
      <c r="F201" s="21"/>
      <c r="G201" s="21"/>
      <c r="H201" s="21"/>
    </row>
    <row r="202" spans="2:8" x14ac:dyDescent="0.25">
      <c r="B202" s="20"/>
      <c r="C202" s="21"/>
      <c r="D202" s="21"/>
      <c r="E202" s="21"/>
      <c r="F202" s="21"/>
      <c r="G202" s="21"/>
      <c r="H202" s="21"/>
    </row>
  </sheetData>
  <mergeCells count="21">
    <mergeCell ref="L52:P52"/>
    <mergeCell ref="R49:S49"/>
    <mergeCell ref="R50:S50"/>
    <mergeCell ref="R47:S47"/>
    <mergeCell ref="R46:S46"/>
    <mergeCell ref="R45:S45"/>
    <mergeCell ref="R42:S42"/>
    <mergeCell ref="R48:S48"/>
    <mergeCell ref="R44:S44"/>
    <mergeCell ref="R43:S43"/>
    <mergeCell ref="R37:S37"/>
    <mergeCell ref="T4:T6"/>
    <mergeCell ref="U34:V36"/>
    <mergeCell ref="K4:K5"/>
    <mergeCell ref="B5:B6"/>
    <mergeCell ref="P5:S5"/>
    <mergeCell ref="L5:O5"/>
    <mergeCell ref="I32:I34"/>
    <mergeCell ref="R35:S35"/>
    <mergeCell ref="U4:V6"/>
    <mergeCell ref="T11:V15"/>
  </mergeCells>
  <conditionalFormatting sqref="K7:K28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7:S2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7:S2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3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8740157499999996" bottom="0.78740157499999996" header="0.3" footer="0.3"/>
  <pageSetup paperSize="9" orientation="portrait" r:id="rId1"/>
  <ignoredErrors>
    <ignoredError sqref="M45:P45 M49:P49 M41:P41 I46 I48 B15 I40 H37" formula="1"/>
    <ignoredError sqref="C8:C10 C12:C14 C16:C18 C20:C22 C24:C26 C2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easyX</dc:creator>
  <cp:lastModifiedBy>Isaak Bergelt</cp:lastModifiedBy>
  <dcterms:created xsi:type="dcterms:W3CDTF">2012-04-19T13:51:40Z</dcterms:created>
  <dcterms:modified xsi:type="dcterms:W3CDTF">2013-07-01T11:59:22Z</dcterms:modified>
</cp:coreProperties>
</file>